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eg" ContentType="image/jpeg"/>
  <Default Extension="png" ContentType="image/png"/>
  <Default Extension="vml" ContentType="application/vnd.openxmlformats-officedocument.vmlDrawing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'Paramètres'!$C$9</definedName>
    <definedName name="CPVILLEDOSSIER">'Paramètres'!$C$26:$J$26</definedName>
    <definedName name="DATEVALEUR">'Paramètres'!$C$13</definedName>
    <definedName name="INDICELOT">'Paramètres'!$C$17</definedName>
    <definedName name="NUMDOSSIER">'Paramètres'!$C$7</definedName>
    <definedName name="OBSERVATIONCONSULTE">'Coordonnées Entreprise'!$C$28:$J$28</definedName>
    <definedName name="PARCELLEDOSSIER">'Paramètres'!$C$28:$J$28</definedName>
    <definedName name="PHASELOT">'Paramètres'!$C$15</definedName>
    <definedName name="_xlnm.Print_Titles" localSheetId="1">DPGF!$1:$3</definedName>
    <definedName name="RUEDOSSIER">'Paramètres'!$C$24:$J$24</definedName>
    <definedName name="TAUXTVA1">'Paramètres'!$C$19</definedName>
    <definedName name="TAUXTVA2">'Paramètres'!$C$20</definedName>
    <definedName name="TAUXTVA3">'Paramètres'!$C$21</definedName>
    <definedName name="TAUXTVA4">'Paramètres'!$C$22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'Paramètres'!$C$3:$J$3</definedName>
    <definedName name="TITREDOSSIER">'Paramètres'!$C$5:$J$5</definedName>
    <definedName name="TITRELOT">'Paramètres'!$C$11:$J$11</definedName>
  </definedNames>
  <calcPr calcId="124519" fullCalcOnLoad="1"/>
</workbook>
</file>

<file path=xl/comments1.xml><?xml version="1.0" encoding="utf-8"?>
<comments xmlns="http://schemas.openxmlformats.org/spreadsheetml/2006/main">
  <authors>
    <author/>
  </authors>
  <commentList>
    <comment ref="K217" authorId="0">
      <text>
        <r>
          <rPr>
            <sz val="8"/>
            <color indexed="81"/>
            <rFont val="Tahoma"/>
            <family val="2"/>
          </rPr>
          <t>Non totalisé [ Option ]</t>
        </r>
      </text>
    </comment>
    <comment ref="K220" authorId="0">
      <text>
        <r>
          <rPr>
            <sz val="8"/>
            <color indexed="81"/>
            <rFont val="Tahoma"/>
            <family val="2"/>
          </rPr>
          <t>Non totalisé [ Option ]</t>
        </r>
      </text>
    </comment>
    <comment ref="K223" authorId="0">
      <text>
        <r>
          <rPr>
            <sz val="8"/>
            <color indexed="81"/>
            <rFont val="Tahoma"/>
            <family val="2"/>
          </rPr>
          <t>Non totalisé [ Option ]</t>
        </r>
      </text>
    </comment>
    <comment ref="K228" authorId="0">
      <text>
        <r>
          <rPr>
            <sz val="8"/>
            <color indexed="81"/>
            <rFont val="Tahoma"/>
            <family val="2"/>
          </rPr>
          <t>Non totalisé [ Option ]</t>
        </r>
      </text>
    </comment>
    <comment ref="K233" authorId="0">
      <text>
        <r>
          <rPr>
            <sz val="8"/>
            <color indexed="81"/>
            <rFont val="Tahoma"/>
            <family val="2"/>
          </rPr>
          <t>Non totalisé [ Option ]</t>
        </r>
      </text>
    </comment>
    <comment ref="K238" authorId="0">
      <text>
        <r>
          <rPr>
            <sz val="8"/>
            <color indexed="81"/>
            <rFont val="Tahoma"/>
            <family val="2"/>
          </rPr>
          <t>Non totalisé [ Option ]</t>
        </r>
      </text>
    </comment>
  </commentList>
</comments>
</file>

<file path=xl/sharedStrings.xml><?xml version="1.0" encoding="utf-8"?>
<sst xmlns="http://schemas.openxmlformats.org/spreadsheetml/2006/main" count="749" uniqueCount="294">
  <si>
    <t>Dossier</t>
  </si>
  <si>
    <t>Date</t>
  </si>
  <si>
    <t>Phase</t>
  </si>
  <si>
    <t>Indice</t>
  </si>
  <si>
    <t>MAITRE D'OUVRAGE
Groupement Hospitalier de Territoire (GHT) 21-52
CHU DIJON BOURGOGNE
5 Boulevard Jeanne d'Arc, BP 77908
21079 DIJON Cedex
Tél : 03 80 29 33 80</t>
  </si>
  <si>
    <t>BE FLUIDES : 
    ILTEC
    4 Place de Bourgogne
    42400 SAINT-CHAMOND
    Tél : 04 77 29 72 84</t>
  </si>
  <si>
    <t>ECONOMISTE DE LA CONSTRUCTION : 
    ENGIBAT ECO
    53 Cours Fauriel
    42100 SAINT-ETIENNE
    Tél : 04 77 38 47 83
    Mél : eco@engibat.fr</t>
  </si>
  <si>
    <t>ARCHITECTE : 
    Atelier d'Architecture RIVAT
    53 Cours Fauriel
    42100 SAINT-ETIENNE
    Tél : 04 77 38 01 66
    Mél : archi-ja@rivat-architecte.fr</t>
  </si>
  <si>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</si>
  <si>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</si>
  <si>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</si>
  <si>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</si>
  <si>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</si>
  <si>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</si>
  <si>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</si>
  <si>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</si>
  <si>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</si>
  <si>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</si>
  <si>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</si>
  <si>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</si>
  <si>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</si>
  <si>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</si>
  <si>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</si>
  <si>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</si>
  <si>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</si>
  <si>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</si>
  <si>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</si>
  <si>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</si>
  <si>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</si>
  <si>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</si>
  <si>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</si>
  <si>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</si>
  <si>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</si>
  <si>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</si>
  <si>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</si>
  <si>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</si>
  <si>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</si>
  <si>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</si>
  <si>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</si>
  <si>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</si>
  <si>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n°05</t>
  </si>
  <si>
    <t>AGENCEMENT</t>
  </si>
  <si>
    <t>3.&amp;</t>
  </si>
  <si>
    <t>05.1</t>
  </si>
  <si>
    <t>3.T</t>
  </si>
  <si>
    <t>05.1.1</t>
  </si>
  <si>
    <t>BANQUE D'ACCUEIL</t>
  </si>
  <si>
    <t>8.T</t>
  </si>
  <si>
    <t>05.1.1.1</t>
  </si>
  <si>
    <t>De dimensions hors tout 1,88+2,31+2,70 x 0,40/0,60 x ht 1,10 m</t>
  </si>
  <si>
    <t>ENS</t>
  </si>
  <si>
    <t>9.T</t>
  </si>
  <si>
    <t>9.L</t>
  </si>
  <si>
    <t xml:space="preserve">Localisation : 
Dans Accueil au RDC.
</t>
  </si>
  <si>
    <t>9.M.</t>
  </si>
  <si>
    <t xml:space="preserve">RDC    </t>
  </si>
  <si>
    <t>9.M.A</t>
  </si>
  <si>
    <t>(A)</t>
  </si>
  <si>
    <t xml:space="preserve">Accueil    </t>
  </si>
  <si>
    <t xml:space="preserve"> U</t>
  </si>
  <si>
    <t>9.M.Z</t>
  </si>
  <si>
    <t xml:space="preserve">    A =</t>
  </si>
  <si>
    <t>=</t>
  </si>
  <si>
    <t xml:space="preserve"> ENS</t>
  </si>
  <si>
    <t>9.&amp;</t>
  </si>
  <si>
    <t>8.&amp;</t>
  </si>
  <si>
    <t>05.1.2</t>
  </si>
  <si>
    <t>AMENAGEMENT PLACARD</t>
  </si>
  <si>
    <t>05.1.2.1</t>
  </si>
  <si>
    <t>Façade bois massif chêne vernis</t>
  </si>
  <si>
    <t>Contre Sanitaires PMR    2.55*2.70ht =</t>
  </si>
  <si>
    <t xml:space="preserve"> M2</t>
  </si>
  <si>
    <t>Contre placard    (0.35+0.80)*2.70 =</t>
  </si>
  <si>
    <t xml:space="preserve">    A~+5.00 =</t>
  </si>
  <si>
    <t>05.1.2.2</t>
  </si>
  <si>
    <t>Portes de placard bois massif vernis</t>
  </si>
  <si>
    <t>05.1.2.3</t>
  </si>
  <si>
    <t>Aménagement de placard</t>
  </si>
  <si>
    <t>05.1.3</t>
  </si>
  <si>
    <t>AMENAGEMENTS DE CUISINE</t>
  </si>
  <si>
    <t>05.1.3.1</t>
  </si>
  <si>
    <t>De dimensions hors tout de 4,49 x 0,60 x ht 2,55 m</t>
  </si>
  <si>
    <t xml:space="preserve">Localisation : 
Dans Salle repos Personnel au RDC.
</t>
  </si>
  <si>
    <t xml:space="preserve">Salle repos Personnel    </t>
  </si>
  <si>
    <t>05.1.3.2</t>
  </si>
  <si>
    <t>De dimensions hors tout de 3,75 x 0,60 x ht 2,55 m</t>
  </si>
  <si>
    <t xml:space="preserve">Localisation : 
Dans Office repas Patients au RDC.
</t>
  </si>
  <si>
    <t xml:space="preserve">Office repas Patients    </t>
  </si>
  <si>
    <t>05.1.4</t>
  </si>
  <si>
    <t>PLANS DE TRAVAIL FIXES</t>
  </si>
  <si>
    <t>05.1.4.1</t>
  </si>
  <si>
    <t>De dimensions 2,53+1,97 x 0,80 m</t>
  </si>
  <si>
    <t xml:space="preserve">Localisation : 
Dans Secrétariat au RDC.
</t>
  </si>
  <si>
    <t xml:space="preserve">Secrétariat    </t>
  </si>
  <si>
    <t>05.1.4.2</t>
  </si>
  <si>
    <t>De dimensions 1,80 x 0,65 m</t>
  </si>
  <si>
    <t xml:space="preserve">Localisation : 
Dans Atelier biomédical au RDC.
</t>
  </si>
  <si>
    <t xml:space="preserve">Atelier biomédical    </t>
  </si>
  <si>
    <t>05.1.4.3</t>
  </si>
  <si>
    <t>De dimensions 1,35+6,97+1,35 x 0,60 m</t>
  </si>
  <si>
    <t xml:space="preserve">Localisation : 
Dans Soins et bureautique 1 au RDC.
</t>
  </si>
  <si>
    <t xml:space="preserve">Soins et bureautique 1    </t>
  </si>
  <si>
    <t>05.1.4.4</t>
  </si>
  <si>
    <t>De dimensions 1,15+6,98+1,15 x 0,60 m</t>
  </si>
  <si>
    <t xml:space="preserve">Localisation : 
Dans Soins et bureautique 2 au RDC.
</t>
  </si>
  <si>
    <t xml:space="preserve">Soins et bureautique 2    </t>
  </si>
  <si>
    <t>05.1.4.5</t>
  </si>
  <si>
    <t>De dimensions 3,00 x 0,60 m</t>
  </si>
  <si>
    <t xml:space="preserve">Localisation : 
Dans Soins et bureautique 1 &amp; 2 au RDC.
</t>
  </si>
  <si>
    <t>05.1.4.6</t>
  </si>
  <si>
    <t>De dimensions 2,65 x 0,60 m</t>
  </si>
  <si>
    <t>05.1.5</t>
  </si>
  <si>
    <t>CREDENCES EN STRATIFIE</t>
  </si>
  <si>
    <t>05.1.5.1</t>
  </si>
  <si>
    <t>Crédences en stratifié</t>
  </si>
  <si>
    <t xml:space="preserve">Localisation : 
- Sur plan de travail dans Soins et bureautique 1 &amp; 2, Salle repos Pers., Office repas Patients et Atelier biomédical au RDC,
- Sur lave-bras/lavabos dans Bureau méd. 1 à 3, Bureaux cons. 1 &amp; 2, Sanitaires PMR, WC Patients, Décochage, Vestiaires Personnel F &amp; H au RDC.,
- Sur lave-mains dans WC Personnel, Salle repas Patients et WC Pers. au RDC.
</t>
  </si>
  <si>
    <t xml:space="preserve">Sur plan de travail    </t>
  </si>
  <si>
    <t>Soins et bureatique 1    (3.00+0.60)*0.65ht =</t>
  </si>
  <si>
    <t>Soins et bureatique 2    (3.00+0.60)*0.65ht =</t>
  </si>
  <si>
    <t>Salle repos Pers.    (3.14+0.60)*0.65ht =</t>
  </si>
  <si>
    <t>Office repas Patients    (2.40+0.60+0.60+2.65+0.60)*0.65ht =</t>
  </si>
  <si>
    <t>Atelier bimédical    (1.20+0.60)*0.65ht =</t>
  </si>
  <si>
    <t xml:space="preserve">Sur lave-bras/lavabos    </t>
  </si>
  <si>
    <t>Bureau méd.1    0.80*0.65ht =</t>
  </si>
  <si>
    <t>Bureau méd.2    0.80*0.65ht =</t>
  </si>
  <si>
    <t>Bureau méd.3    0.80*0.65ht =</t>
  </si>
  <si>
    <t>Bureau cons.1    0.80*0.65ht =</t>
  </si>
  <si>
    <t>Bureau cons.2    0.80*0.65ht =</t>
  </si>
  <si>
    <t>Sanitaires PMR    0.80*0.65ht =</t>
  </si>
  <si>
    <t>WC Patients    0.80*0.65ht =</t>
  </si>
  <si>
    <t>Décochage    0.80*0.65ht =</t>
  </si>
  <si>
    <t>Vest. Pers. F    0.80*0.65ht =</t>
  </si>
  <si>
    <t>Vest. Pers. H    0.80*0.65ht =</t>
  </si>
  <si>
    <t xml:space="preserve">Sur lave-mains    </t>
  </si>
  <si>
    <t>WC Personnel    (0.60+0.30)*0.65ht =</t>
  </si>
  <si>
    <t>Salle repas Patients    (0.60+0.30)*0.65ht =</t>
  </si>
  <si>
    <t>WC Pers.    (0.60+0.30)*0.65ht =</t>
  </si>
  <si>
    <t>05.1.6</t>
  </si>
  <si>
    <t>PAILLASSES DIALYSE EN SOLID SURFACE</t>
  </si>
  <si>
    <t>8.U.IMAGE</t>
  </si>
  <si>
    <t>05.1.6.1</t>
  </si>
  <si>
    <t>Meubles contre parois de largeur 35 cm + éléments de façades prédécoupés</t>
  </si>
  <si>
    <t>ML</t>
  </si>
  <si>
    <t xml:space="preserve">Localisation : 
Contre murs extérieurs et cloisons de distribution dans Salle de soin 1 &amp; 2 et Postes isolés 1 à 8 au RDC.
</t>
  </si>
  <si>
    <t xml:space="preserve">Salle de soin 1 (4 façades prédécoupées)    </t>
  </si>
  <si>
    <t xml:space="preserve"> ML</t>
  </si>
  <si>
    <t xml:space="preserve">Salle de soin 2 (2 façades prédécoupées)    </t>
  </si>
  <si>
    <t xml:space="preserve">Poste isolé 1 (1 façade prédécoupée)    </t>
  </si>
  <si>
    <t xml:space="preserve">Poste isolé 2 (1 façade prédécoupée)    </t>
  </si>
  <si>
    <t xml:space="preserve">Poste isolé 3 (1 façade prédécoupée)    </t>
  </si>
  <si>
    <t xml:space="preserve">Poste isolé 4 (1 façade prédécoupée)    </t>
  </si>
  <si>
    <t xml:space="preserve">Poste isolé 5 (1 façade prédécoupée)    </t>
  </si>
  <si>
    <t xml:space="preserve">Poste isolé 6 (1 façade prédécoupée)    </t>
  </si>
  <si>
    <t xml:space="preserve">Poste isolé 7 (1 façade prédécoupée)    </t>
  </si>
  <si>
    <t xml:space="preserve">Poste isolé 8 (1 façade prédécoupée)    </t>
  </si>
  <si>
    <t>05.1.6.2</t>
  </si>
  <si>
    <t>Meubles séparatifs de largeur 35 cm + éléments de façades prédécoupés</t>
  </si>
  <si>
    <t xml:space="preserve">Localisation : 
Dans Salles de soin 1 &amp; 2 au RDC.
</t>
  </si>
  <si>
    <t xml:space="preserve">Salle de soin 1 (2 façades prédécoupées)    </t>
  </si>
  <si>
    <t xml:space="preserve">Salle de soin 2 (4 façades prédécoupées)    </t>
  </si>
  <si>
    <t>05.1.6.3</t>
  </si>
  <si>
    <t>Meubles séparatifs double-face de largeur 80 cm + éléments de façades prédécoupés</t>
  </si>
  <si>
    <t xml:space="preserve">Séparatif Salle de soin 1 &amp; 2 (4 façades prédécoupées)    </t>
  </si>
  <si>
    <t>05.1.7</t>
  </si>
  <si>
    <t>GAINES LAVE-BRAS</t>
  </si>
  <si>
    <t>05.1.7.1</t>
  </si>
  <si>
    <t>..Gaines lave-bras en stratifié de 0,70 x 0,40 x ht 1,50 m - provision chantier</t>
  </si>
  <si>
    <t xml:space="preserve">Localisation : 
Dans Salles de soin 1 &amp; 2.
</t>
  </si>
  <si>
    <t xml:space="preserve">Salle de soin 1    </t>
  </si>
  <si>
    <t xml:space="preserve">Salle de soin 2    </t>
  </si>
  <si>
    <t>05.1.7.2</t>
  </si>
  <si>
    <t>Panneaux muraux en SOLID SURFACE</t>
  </si>
  <si>
    <t xml:space="preserve">Localisation : 
Dans Salles de soin 1 &amp; 2 et Postes isolés 1 à 8 au RDC.
</t>
  </si>
  <si>
    <t xml:space="preserve">Poste isolé 1    </t>
  </si>
  <si>
    <t xml:space="preserve">Poste isolé 2    </t>
  </si>
  <si>
    <t xml:space="preserve">Poste isolé 3    </t>
  </si>
  <si>
    <t xml:space="preserve">Poste isolé 4    </t>
  </si>
  <si>
    <t xml:space="preserve">Poste isolé 5    </t>
  </si>
  <si>
    <t xml:space="preserve">Poste isolé 6    </t>
  </si>
  <si>
    <t xml:space="preserve">Poste isolé 7    </t>
  </si>
  <si>
    <t xml:space="preserve">Poste isolé 8    </t>
  </si>
  <si>
    <t>05.1.8</t>
  </si>
  <si>
    <t>MEUBLES CLAUSTRA</t>
  </si>
  <si>
    <t>05.1.8.1</t>
  </si>
  <si>
    <t>De dimensions hors tout 1,70 x 0,40 x ht 2,50 m</t>
  </si>
  <si>
    <t xml:space="preserve">Localisation : 
Dans Zone attente 5 personnes.
</t>
  </si>
  <si>
    <t xml:space="preserve">Zone attente 5 personnes    </t>
  </si>
  <si>
    <t>Total H.T. :</t>
  </si>
  <si>
    <t>Total T.V.A. (20%) :</t>
  </si>
  <si>
    <t>Total T.T.C. :</t>
  </si>
  <si>
    <t>05.2</t>
  </si>
  <si>
    <t>PSE 01 : PAILLASSE EN STRATIFIE (Option 1)</t>
  </si>
  <si>
    <t xml:space="preserve"> Option</t>
  </si>
  <si>
    <t>05.2.1</t>
  </si>
  <si>
    <t>DEDUIRE PAILLASSES DIALYSE EN SOLID SURFACE</t>
  </si>
  <si>
    <t>05.2.1.1</t>
  </si>
  <si>
    <t>Reprendre pos. 05.1.6.1 :
Déduire base    -Z =</t>
  </si>
  <si>
    <t>05.2.1.2</t>
  </si>
  <si>
    <t>Reprendre pos. 05.1.6.2 :
Déduire base    -Z =</t>
  </si>
  <si>
    <t>05.2.1.3</t>
  </si>
  <si>
    <t>Reprendre pos. 05.1.6.3 :
Déduire base    -Z =</t>
  </si>
  <si>
    <t>05.2.2</t>
  </si>
  <si>
    <t>PAILLASSES DIALYSE EN STRATIFIE</t>
  </si>
  <si>
    <t>05.2.2.1</t>
  </si>
  <si>
    <t>Reprendre pos. 05.1.6.1 :    Z =</t>
  </si>
  <si>
    <t>05.2.2.2</t>
  </si>
  <si>
    <t>Reprendre pos. 05.1.6.2 :    Z =</t>
  </si>
  <si>
    <t>05.2.2.3</t>
  </si>
  <si>
    <t>Reprendre pos. 05.1.6.3 :    Z =</t>
  </si>
  <si>
    <t>PSE 01 : PAILLASSE EN STRATIFIE</t>
  </si>
  <si>
    <t>Non totalisé</t>
  </si>
  <si>
    <t>RECAPITULATIF
Lot n°05 AGENCEMENT</t>
  </si>
  <si>
    <t>RECAPITULATIF DES CHAPITRES</t>
  </si>
  <si>
    <t>05.1 - AGENCEMENT</t>
  </si>
  <si>
    <t>05.2 - PSE 01 : PAILLASSE EN STRATIFIE</t>
  </si>
  <si>
    <t>Total du lot AGENCEMENT</t>
  </si>
  <si>
    <t xml:space="preserve">Soit en toutes lettres TTC : </t>
  </si>
  <si>
    <t>RECAPITULATIF OPTION</t>
  </si>
  <si>
    <t xml:space="preserve"> Option 1</t>
  </si>
  <si>
    <t xml:space="preserve"> 	 PSE 01 : PAILLASSE EN STRATIFIE</t>
  </si>
  <si>
    <t>Sous-total Option 1</t>
  </si>
  <si>
    <t>H.T.</t>
  </si>
  <si>
    <t>T.V.A.</t>
  </si>
  <si>
    <t>T.T.C.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</si>
  <si>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</si>
  <si>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</si>
  <si>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</si>
  <si>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</si>
  <si>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</si>
  <si>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</si>
  <si>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</si>
  <si>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</si>
  <si>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</si>
  <si>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</si>
  <si>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</si>
  <si>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</si>
  <si>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</si>
  <si>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</si>
  <si>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</si>
  <si>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</si>
  <si>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</si>
  <si>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</si>
  <si>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</si>
  <si>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</si>
  <si>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</si>
  <si>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</si>
  <si>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</si>
  <si>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</si>
  <si>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</si>
  <si>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</si>
  <si>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</si>
  <si>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</si>
  <si>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Aménagement d'un centre de dialyse</t>
  </si>
  <si>
    <t>1649.2</t>
  </si>
  <si>
    <t>29/01/2026</t>
  </si>
  <si>
    <t>PRO</t>
  </si>
  <si>
    <t>A</t>
  </si>
  <si>
    <t>Zone des Longènes - Lot04</t>
  </si>
  <si>
    <t>21000 DIJON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</si>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</sst>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>
  <numFmts count="7">
    <numFmt numFmtId="164" formatCode="#,##0"/>
    <numFmt numFmtId="165" formatCode="#,##0.00"/>
    <numFmt numFmtId="166" formatCode="0.00%"/>
    <numFmt numFmtId="167" formatCode="#,##0.00\ [$€];[Red]-#,##0.00\ [$€]"/>
    <numFmt numFmtId="168" formatCode="00000"/>
    <numFmt numFmtId="169" formatCode="0#&quot; &quot;##&quot; &quot;##&quot; &quot;##&quot; &quot;##"/>
    <numFmt numFmtId="170" formatCode="#,##0.000"/>
  </numFmts>
  <fonts count="23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sz val="6"/>
      <color rgb="FF000000"/>
      <name val="Arial"/>
      <family val="2"/>
    </font>
    <font>
      <b/>
      <sz val="9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i/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5" fillId="2" borderId="4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3" fillId="0" borderId="9" xfId="0" applyFont="1" applyBorder="1" applyAlignment="1">
      <alignment horizontal="right" vertical="top" wrapText="1"/>
    </xf>
    <xf numFmtId="164" fontId="13" fillId="0" borderId="9" xfId="0" applyNumberFormat="1" applyFont="1" applyBorder="1" applyAlignment="1">
      <alignment horizontal="right" vertical="top" wrapText="1"/>
    </xf>
    <xf numFmtId="165" fontId="11" fillId="0" borderId="12" xfId="0" applyNumberFormat="1" applyFont="1" applyBorder="1" applyAlignment="1" applyProtection="1">
      <alignment vertical="top" wrapText="1"/>
      <protection locked="0"/>
    </xf>
    <xf numFmtId="165" fontId="11" fillId="0" borderId="9" xfId="0" applyNumberFormat="1" applyFont="1" applyBorder="1" applyAlignment="1">
      <alignment vertical="top" wrapText="1"/>
    </xf>
    <xf numFmtId="166" fontId="5" fillId="0" borderId="0" xfId="0" applyNumberFormat="1" applyFont="1" applyAlignment="1">
      <alignment horizontal="right" vertical="top" wrapText="1"/>
    </xf>
    <xf numFmtId="0" fontId="14" fillId="0" borderId="11" xfId="0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164" fontId="11" fillId="0" borderId="0" xfId="0" applyNumberFormat="1" applyFont="1" applyAlignment="1">
      <alignment horizontal="right" vertical="top" wrapText="1"/>
    </xf>
    <xf numFmtId="164" fontId="11" fillId="0" borderId="0" xfId="0" applyNumberFormat="1" applyFont="1" applyAlignment="1">
      <alignment horizontal="left" vertical="top" wrapText="1"/>
    </xf>
    <xf numFmtId="164" fontId="13" fillId="0" borderId="2" xfId="0" applyNumberFormat="1" applyFont="1" applyBorder="1" applyAlignment="1">
      <alignment horizontal="right" vertical="top" wrapText="1"/>
    </xf>
    <xf numFmtId="164" fontId="13" fillId="0" borderId="0" xfId="0" applyNumberFormat="1" applyFont="1" applyAlignment="1">
      <alignment horizontal="right" vertical="top" wrapText="1"/>
    </xf>
    <xf numFmtId="164" fontId="13" fillId="0" borderId="0" xfId="0" applyNumberFormat="1" applyFont="1" applyAlignment="1">
      <alignment horizontal="left" vertical="top" wrapText="1"/>
    </xf>
    <xf numFmtId="165" fontId="13" fillId="0" borderId="9" xfId="0" applyNumberFormat="1" applyFont="1" applyBorder="1" applyAlignment="1">
      <alignment horizontal="right" vertical="top" wrapText="1"/>
    </xf>
    <xf numFmtId="165" fontId="11" fillId="0" borderId="0" xfId="0" applyNumberFormat="1" applyFont="1" applyAlignment="1">
      <alignment horizontal="right" vertical="top" wrapText="1"/>
    </xf>
    <xf numFmtId="165" fontId="11" fillId="0" borderId="0" xfId="0" applyNumberFormat="1" applyFont="1" applyAlignment="1">
      <alignment horizontal="left" vertical="top" wrapText="1"/>
    </xf>
    <xf numFmtId="165" fontId="13" fillId="0" borderId="2" xfId="0" applyNumberFormat="1" applyFont="1" applyBorder="1" applyAlignment="1">
      <alignment horizontal="right" vertical="top" wrapText="1"/>
    </xf>
    <xf numFmtId="165" fontId="13" fillId="0" borderId="0" xfId="0" applyNumberFormat="1" applyFont="1" applyAlignment="1">
      <alignment horizontal="right" vertical="top" wrapText="1"/>
    </xf>
    <xf numFmtId="165" fontId="13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vertical="top"/>
    </xf>
    <xf numFmtId="0" fontId="16" fillId="0" borderId="1" xfId="0" applyFont="1" applyBorder="1" applyAlignment="1">
      <alignment vertical="top" wrapText="1"/>
    </xf>
    <xf numFmtId="0" fontId="16" fillId="0" borderId="2" xfId="0" applyFont="1" applyBorder="1" applyAlignment="1">
      <alignment vertical="top" wrapText="1"/>
    </xf>
    <xf numFmtId="0" fontId="16" fillId="0" borderId="2" xfId="0" applyFont="1" applyBorder="1" applyAlignment="1">
      <alignment horizontal="right" vertical="top" wrapText="1"/>
    </xf>
    <xf numFmtId="0" fontId="16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6" fillId="0" borderId="6" xfId="0" applyFont="1" applyBorder="1" applyAlignment="1">
      <alignment vertical="top" wrapText="1"/>
    </xf>
    <xf numFmtId="0" fontId="16" fillId="0" borderId="7" xfId="0" applyFont="1" applyBorder="1" applyAlignment="1">
      <alignment vertical="top" wrapText="1"/>
    </xf>
    <xf numFmtId="167" fontId="16" fillId="0" borderId="7" xfId="0" applyNumberFormat="1" applyFont="1" applyBorder="1" applyAlignment="1">
      <alignment horizontal="right" vertical="top" wrapText="1"/>
    </xf>
    <xf numFmtId="167" fontId="16" fillId="0" borderId="8" xfId="0" applyNumberFormat="1" applyFont="1" applyBorder="1" applyAlignment="1">
      <alignment horizontal="right" vertical="top" wrapText="1"/>
    </xf>
    <xf numFmtId="0" fontId="16" fillId="0" borderId="4" xfId="0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167" fontId="16" fillId="0" borderId="0" xfId="0" applyNumberFormat="1" applyFont="1" applyAlignment="1">
      <alignment horizontal="right" vertical="top" wrapText="1"/>
    </xf>
    <xf numFmtId="167" fontId="16" fillId="0" borderId="5" xfId="0" applyNumberFormat="1" applyFont="1" applyBorder="1" applyAlignment="1">
      <alignment horizontal="righ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0" xfId="0" applyFont="1" applyAlignment="1">
      <alignment horizontal="center"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  <xf numFmtId="167" fontId="19" fillId="0" borderId="0" xfId="0" applyNumberFormat="1" applyFont="1" applyAlignment="1">
      <alignment horizontal="right" vertical="top" wrapText="1"/>
    </xf>
    <xf numFmtId="0" fontId="19" fillId="0" borderId="13" xfId="0" applyFont="1" applyBorder="1" applyAlignment="1">
      <alignment vertical="top" wrapText="1"/>
    </xf>
    <xf numFmtId="0" fontId="19" fillId="0" borderId="14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167" fontId="3" fillId="0" borderId="0" xfId="0" applyNumberFormat="1" applyFont="1" applyAlignment="1">
      <alignment vertical="top" wrapText="1"/>
    </xf>
    <xf numFmtId="167" fontId="1" fillId="0" borderId="0" xfId="0" applyNumberFormat="1" applyFont="1" applyAlignment="1">
      <alignment vertical="top" wrapText="1"/>
    </xf>
    <xf numFmtId="167" fontId="1" fillId="0" borderId="19" xfId="0" applyNumberFormat="1" applyFont="1" applyBorder="1" applyAlignment="1">
      <alignment vertical="top" wrapText="1"/>
    </xf>
    <xf numFmtId="0" fontId="3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7" fontId="3" fillId="0" borderId="21" xfId="0" applyNumberFormat="1" applyFont="1" applyBorder="1" applyAlignment="1">
      <alignment vertical="top" wrapText="1"/>
    </xf>
    <xf numFmtId="167" fontId="1" fillId="0" borderId="21" xfId="0" applyNumberFormat="1" applyFont="1" applyBorder="1" applyAlignment="1">
      <alignment vertical="top" wrapText="1"/>
    </xf>
    <xf numFmtId="167" fontId="1" fillId="0" borderId="22" xfId="0" applyNumberFormat="1" applyFont="1" applyBorder="1" applyAlignment="1">
      <alignment vertical="top" wrapText="1"/>
    </xf>
    <xf numFmtId="0" fontId="20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20" fillId="0" borderId="21" xfId="0" applyFont="1" applyBorder="1" applyAlignment="1">
      <alignment vertical="top" wrapText="1"/>
    </xf>
    <xf numFmtId="167" fontId="20" fillId="0" borderId="0" xfId="0" applyNumberFormat="1" applyFont="1" applyAlignment="1">
      <alignment vertical="top" wrapText="1"/>
    </xf>
    <xf numFmtId="167" fontId="3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6" fillId="0" borderId="9" xfId="0" applyFont="1" applyBorder="1" applyAlignment="1">
      <alignment vertical="top" wrapText="1"/>
    </xf>
    <xf numFmtId="166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66" fontId="6" fillId="0" borderId="11" xfId="0" applyNumberFormat="1" applyFont="1" applyBorder="1" applyAlignment="1">
      <alignment horizontal="right" vertical="top" wrapText="1"/>
    </xf>
    <xf numFmtId="166" fontId="6" fillId="0" borderId="23" xfId="0" applyNumberFormat="1" applyFont="1" applyBorder="1" applyAlignment="1">
      <alignment horizontal="right" vertical="top" wrapText="1"/>
    </xf>
    <xf numFmtId="0" fontId="19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8" fontId="6" fillId="0" borderId="12" xfId="0" applyNumberFormat="1" applyFont="1" applyBorder="1" applyAlignment="1" applyProtection="1">
      <alignment vertical="top" wrapText="1"/>
      <protection locked="0"/>
    </xf>
    <xf numFmtId="169" fontId="6" fillId="0" borderId="12" xfId="0" applyNumberFormat="1" applyFont="1" applyBorder="1" applyAlignment="1" applyProtection="1">
      <alignment vertical="top" wrapText="1"/>
      <protection locked="0"/>
    </xf>
    <xf numFmtId="0" fontId="21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70" fontId="6" fillId="0" borderId="12" xfId="0" applyNumberFormat="1" applyFont="1" applyBorder="1" applyAlignment="1" applyProtection="1">
      <alignment horizontal="right" vertical="top" wrapText="1"/>
      <protection locked="0"/>
    </xf>
    <xf numFmtId="167" fontId="6" fillId="0" borderId="12" xfId="0" applyNumberFormat="1" applyFont="1" applyBorder="1" applyAlignment="1" applyProtection="1">
      <alignment horizontal="right" vertical="top" wrapText="1"/>
      <protection locked="0"/>
    </xf>
    <xf numFmtId="167" fontId="6" fillId="0" borderId="9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jpeg"/><Relationship Id="rId3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1</xdr:row>
      <xdr:rowOff>9525</xdr:rowOff>
    </xdr:from>
    <xdr:to>
      <xdr:col>6</xdr:col>
      <xdr:colOff>527550</xdr:colOff>
      <xdr:row>9</xdr:row>
      <xdr:rowOff>95886</xdr:rowOff>
    </xdr:to>
    <xdr:pic>
      <xdr:nvPicPr>
        <xdr:cNvPr id="2" name="Picture 1" descr="{95f062b5-731b-4e23-8a7c-81a9ce52d0ce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91000" y="123825"/>
          <a:ext cx="1080000" cy="1000761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7</xdr:col>
      <xdr:colOff>962445</xdr:colOff>
      <xdr:row>44</xdr:row>
      <xdr:rowOff>114043</xdr:rowOff>
    </xdr:to>
    <xdr:pic>
      <xdr:nvPicPr>
        <xdr:cNvPr id="3" name="Picture 2" descr="{f50b661b-18c7-42be-b6d7-63e088123ed9}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24175" y="3086100"/>
          <a:ext cx="3610395" cy="2057143"/>
        </a:xfrm>
        <a:prstGeom prst="rect">
          <a:avLst/>
        </a:prstGeom>
      </xdr:spPr>
    </xdr:pic>
    <xdr:clientData/>
  </xdr:twoCellAnchor>
  <xdr:twoCellAnchor editAs="oneCell">
    <xdr:from>
      <xdr:col>4</xdr:col>
      <xdr:colOff>33338</xdr:colOff>
      <xdr:row>50</xdr:row>
      <xdr:rowOff>52388</xdr:rowOff>
    </xdr:from>
    <xdr:to>
      <xdr:col>4</xdr:col>
      <xdr:colOff>922337</xdr:colOff>
      <xdr:row>55</xdr:row>
      <xdr:rowOff>54639</xdr:rowOff>
    </xdr:to>
    <xdr:pic>
      <xdr:nvPicPr>
        <xdr:cNvPr id="4" name="Picture 3" descr="{37921f63-adfa-4c32-bd54-9ea281326c4a}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957513" y="5767388"/>
          <a:ext cx="889000" cy="5737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B1:I87"/>
  <sheetViews>
    <sheetView showGridLines="0" workbookViewId="0"/>
  </sheetViews>
  <sheetFormatPr defaultRowHeight="9.001125" customHeight="1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.00113" customHeight="1">
      <c r="B1" s="1"/>
      <c r="C1" s="2"/>
      <c r="D1" s="3"/>
      <c r="E1" s="3"/>
      <c r="F1" s="3"/>
      <c r="G1" s="3"/>
      <c r="H1" s="3"/>
      <c r="I1" s="4"/>
    </row>
    <row r="2" spans="2:9" ht="9.00113" customHeight="1">
      <c r="B2" s="5"/>
      <c r="C2" s="6"/>
      <c r="D2" s="7"/>
      <c r="E2" s="7"/>
      <c r="F2" s="7"/>
      <c r="G2" s="7"/>
      <c r="H2" s="7"/>
      <c r="I2" s="8"/>
    </row>
    <row r="3" spans="2:9" ht="9.00113" customHeight="1">
      <c r="B3" s="5"/>
      <c r="C3" s="6"/>
      <c r="D3" s="7"/>
      <c r="E3" s="7"/>
      <c r="F3" s="7"/>
      <c r="G3" s="7"/>
      <c r="H3" s="7"/>
      <c r="I3" s="8"/>
    </row>
    <row r="4" spans="2:9" ht="9.00113" customHeight="1">
      <c r="B4" s="5"/>
      <c r="C4" s="6"/>
      <c r="D4" s="7"/>
      <c r="E4" s="7"/>
      <c r="F4" s="7"/>
      <c r="G4" s="7"/>
      <c r="H4" s="7"/>
      <c r="I4" s="8"/>
    </row>
    <row r="5" spans="2:9" ht="9.00113" customHeight="1">
      <c r="B5" s="5"/>
      <c r="C5" s="6"/>
      <c r="D5" s="7"/>
      <c r="E5" s="7"/>
      <c r="F5" s="7"/>
      <c r="G5" s="7"/>
      <c r="H5" s="7"/>
      <c r="I5" s="8"/>
    </row>
    <row r="6" spans="2:9" ht="9.00113" customHeight="1">
      <c r="B6" s="5"/>
      <c r="C6" s="6"/>
      <c r="D6" s="7"/>
      <c r="E6" s="7"/>
      <c r="F6" s="7"/>
      <c r="G6" s="7"/>
      <c r="H6" s="7"/>
      <c r="I6" s="8"/>
    </row>
    <row r="7" spans="2:9" ht="9.00113" customHeight="1">
      <c r="B7" s="5"/>
      <c r="C7" s="6"/>
      <c r="D7" s="7"/>
      <c r="E7" s="7"/>
      <c r="F7" s="7"/>
      <c r="G7" s="7"/>
      <c r="H7" s="7"/>
      <c r="I7" s="8"/>
    </row>
    <row r="8" spans="2:9" ht="9.00113" customHeight="1">
      <c r="B8" s="5"/>
      <c r="C8" s="6"/>
      <c r="D8" s="7"/>
      <c r="E8" s="7"/>
      <c r="F8" s="7"/>
      <c r="G8" s="7"/>
      <c r="H8" s="7"/>
      <c r="I8" s="8"/>
    </row>
    <row r="9" spans="2:9" ht="9.00113" customHeight="1">
      <c r="B9" s="5"/>
      <c r="C9" s="6"/>
      <c r="D9" s="7"/>
      <c r="E9" s="7"/>
      <c r="F9" s="7"/>
      <c r="G9" s="7"/>
      <c r="H9" s="7"/>
      <c r="I9" s="8"/>
    </row>
    <row r="10" spans="2:9" ht="9.00113" customHeight="1">
      <c r="B10" s="5"/>
      <c r="C10" s="6"/>
      <c r="D10" s="7"/>
      <c r="E10" s="7"/>
      <c r="F10" s="7"/>
      <c r="G10" s="7"/>
      <c r="H10" s="7"/>
      <c r="I10" s="8"/>
    </row>
    <row r="11" spans="2:9" ht="9.00113" customHeight="1">
      <c r="B11" s="5"/>
      <c r="C11" s="6"/>
      <c r="D11" s="7"/>
      <c r="E11" s="9">
        <f>IF('Paramètres'!C5&lt;&gt;"",'Paramètres'!C5,"")</f>
        <v/>
      </c>
      <c r="F11" s="9"/>
      <c r="G11" s="9"/>
      <c r="H11" s="9"/>
      <c r="I11" s="8"/>
    </row>
    <row r="12" spans="2:9" ht="9.00113" customHeight="1">
      <c r="B12" s="5"/>
      <c r="C12" s="6"/>
      <c r="D12" s="7"/>
      <c r="E12" s="9"/>
      <c r="F12" s="9"/>
      <c r="G12" s="9"/>
      <c r="H12" s="9"/>
      <c r="I12" s="8"/>
    </row>
    <row r="13" spans="2:9" ht="9.00113" customHeight="1">
      <c r="B13" s="5"/>
      <c r="C13" s="6"/>
      <c r="D13" s="7"/>
      <c r="E13" s="9"/>
      <c r="F13" s="9"/>
      <c r="G13" s="9"/>
      <c r="H13" s="9"/>
      <c r="I13" s="8"/>
    </row>
    <row r="14" spans="2:9" ht="9.00113" customHeight="1">
      <c r="B14" s="5"/>
      <c r="C14" s="6"/>
      <c r="D14" s="7"/>
      <c r="E14" s="9"/>
      <c r="F14" s="9"/>
      <c r="G14" s="9"/>
      <c r="H14" s="9"/>
      <c r="I14" s="8"/>
    </row>
    <row r="15" spans="2:9" ht="9.00113" customHeight="1">
      <c r="B15" s="5"/>
      <c r="C15" s="6"/>
      <c r="D15" s="7"/>
      <c r="E15" s="9"/>
      <c r="F15" s="9"/>
      <c r="G15" s="9"/>
      <c r="H15" s="9"/>
      <c r="I15" s="8"/>
    </row>
    <row r="16" spans="2:9" ht="9.00113" customHeight="1">
      <c r="B16" s="5"/>
      <c r="C16" s="6"/>
      <c r="D16" s="7"/>
      <c r="E16" s="9"/>
      <c r="F16" s="9"/>
      <c r="G16" s="9"/>
      <c r="H16" s="9"/>
      <c r="I16" s="8"/>
    </row>
    <row r="17" spans="2:9" ht="9.00113" customHeight="1">
      <c r="B17" s="5"/>
      <c r="C17" s="6"/>
      <c r="D17" s="7"/>
      <c r="E17" s="9"/>
      <c r="F17" s="9"/>
      <c r="G17" s="9"/>
      <c r="H17" s="9"/>
      <c r="I17" s="8"/>
    </row>
    <row r="18" spans="2:9" ht="9.00113" customHeight="1">
      <c r="B18" s="5"/>
      <c r="C18" s="6"/>
      <c r="D18" s="7"/>
      <c r="E18" s="9"/>
      <c r="F18" s="9"/>
      <c r="G18" s="9"/>
      <c r="H18" s="9"/>
      <c r="I18" s="8"/>
    </row>
    <row r="19" spans="2:9" ht="9.00113" customHeight="1">
      <c r="B19" s="5"/>
      <c r="C19" s="6"/>
      <c r="D19" s="7"/>
      <c r="E19" s="9"/>
      <c r="F19" s="9"/>
      <c r="G19" s="9"/>
      <c r="H19" s="9"/>
      <c r="I19" s="8"/>
    </row>
    <row r="20" spans="2:9" ht="9.00113" customHeight="1">
      <c r="B20" s="5"/>
      <c r="C20" s="6"/>
      <c r="D20" s="7"/>
      <c r="E20" s="9">
        <f>IF('Paramètres'!C24&lt;&gt;"",'Paramètres'!C24,"") &amp; CHAR(10) &amp; IF('Paramètres'!C26&lt;&gt;"",'Paramètres'!C26,"") &amp; CHAR(10) &amp; IF('Paramètres'!C28&lt;&gt;"",'Paramètres'!C28,"")</f>
        <v/>
      </c>
      <c r="F20" s="9"/>
      <c r="G20" s="9"/>
      <c r="H20" s="9"/>
      <c r="I20" s="8"/>
    </row>
    <row r="21" spans="2:9" ht="9.00113" customHeight="1">
      <c r="B21" s="5"/>
      <c r="C21" s="6"/>
      <c r="D21" s="7"/>
      <c r="E21" s="9"/>
      <c r="F21" s="9"/>
      <c r="G21" s="9"/>
      <c r="H21" s="9"/>
      <c r="I21" s="8"/>
    </row>
    <row r="22" spans="2:9" ht="9.00113" customHeight="1">
      <c r="B22" s="5"/>
      <c r="C22" s="6"/>
      <c r="D22" s="7"/>
      <c r="E22" s="9"/>
      <c r="F22" s="9"/>
      <c r="G22" s="9"/>
      <c r="H22" s="9"/>
      <c r="I22" s="8"/>
    </row>
    <row r="23" spans="2:9" ht="9.00113" customHeight="1">
      <c r="B23" s="5"/>
      <c r="C23" s="6"/>
      <c r="D23" s="7"/>
      <c r="E23" s="9"/>
      <c r="F23" s="9"/>
      <c r="G23" s="9"/>
      <c r="H23" s="9"/>
      <c r="I23" s="8"/>
    </row>
    <row r="24" spans="2:9" ht="9.00113" customHeight="1">
      <c r="B24" s="5"/>
      <c r="C24" s="6"/>
      <c r="D24" s="7"/>
      <c r="E24" s="9"/>
      <c r="F24" s="9"/>
      <c r="G24" s="9"/>
      <c r="H24" s="9"/>
      <c r="I24" s="8"/>
    </row>
    <row r="25" spans="2:9" ht="9.00113" customHeight="1">
      <c r="B25" s="5"/>
      <c r="C25" s="6"/>
      <c r="D25" s="7"/>
      <c r="E25" s="9"/>
      <c r="F25" s="9"/>
      <c r="G25" s="9"/>
      <c r="H25" s="9"/>
      <c r="I25" s="8"/>
    </row>
    <row r="26" spans="2:9" ht="9.00113" customHeight="1">
      <c r="B26" s="5"/>
      <c r="C26" s="6"/>
      <c r="D26" s="7"/>
      <c r="E26" s="9"/>
      <c r="F26" s="9"/>
      <c r="G26" s="9"/>
      <c r="H26" s="9"/>
      <c r="I26" s="8"/>
    </row>
    <row r="27" spans="2:9" ht="9.00113" customHeight="1">
      <c r="B27" s="5"/>
      <c r="C27" s="6"/>
      <c r="D27" s="7"/>
      <c r="E27" s="9"/>
      <c r="F27" s="9"/>
      <c r="G27" s="9"/>
      <c r="H27" s="9"/>
      <c r="I27" s="8"/>
    </row>
    <row r="28" spans="2:9" ht="9.00113" customHeight="1">
      <c r="B28" s="5"/>
      <c r="C28" s="6"/>
      <c r="D28" s="7"/>
      <c r="E28" s="7"/>
      <c r="F28" s="7"/>
      <c r="G28" s="7"/>
      <c r="H28" s="7"/>
      <c r="I28" s="8"/>
    </row>
    <row r="29" spans="2:9" ht="9.00113" customHeight="1">
      <c r="B29" s="5"/>
      <c r="C29" s="6"/>
      <c r="D29" s="7"/>
      <c r="E29" s="7"/>
      <c r="F29" s="7"/>
      <c r="G29" s="7"/>
      <c r="H29" s="7"/>
      <c r="I29" s="8"/>
    </row>
    <row r="30" spans="2:9" ht="9.00113" customHeight="1">
      <c r="B30" s="5"/>
      <c r="C30" s="6"/>
      <c r="D30" s="7"/>
      <c r="E30" s="7"/>
      <c r="F30" s="7"/>
      <c r="G30" s="7"/>
      <c r="H30" s="7"/>
      <c r="I30" s="8"/>
    </row>
    <row r="31" spans="2:9" ht="9.00113" customHeight="1">
      <c r="B31" s="5"/>
      <c r="C31" s="6"/>
      <c r="D31" s="7"/>
      <c r="E31" s="7"/>
      <c r="F31" s="7"/>
      <c r="G31" s="7"/>
      <c r="H31" s="7"/>
      <c r="I31" s="8"/>
    </row>
    <row r="32" spans="2:9" ht="9.00113" customHeight="1">
      <c r="B32" s="5"/>
      <c r="C32" s="6"/>
      <c r="D32" s="7"/>
      <c r="E32" s="7"/>
      <c r="F32" s="7"/>
      <c r="G32" s="7"/>
      <c r="H32" s="7"/>
      <c r="I32" s="8"/>
    </row>
    <row r="33" spans="2:9" ht="9.00113" customHeight="1">
      <c r="B33" s="5"/>
      <c r="C33" s="6"/>
      <c r="D33" s="7"/>
      <c r="E33" s="7"/>
      <c r="F33" s="7"/>
      <c r="G33" s="7"/>
      <c r="H33" s="7"/>
      <c r="I33" s="8"/>
    </row>
    <row r="34" spans="2:9" ht="9.00113" customHeight="1">
      <c r="B34" s="5"/>
      <c r="C34" s="6"/>
      <c r="D34" s="7"/>
      <c r="E34" s="7"/>
      <c r="F34" s="7"/>
      <c r="G34" s="7"/>
      <c r="H34" s="7"/>
      <c r="I34" s="8"/>
    </row>
    <row r="35" spans="2:9" ht="9.00113" customHeight="1">
      <c r="B35" s="5"/>
      <c r="C35" s="6"/>
      <c r="D35" s="7"/>
      <c r="E35" s="7"/>
      <c r="F35" s="7"/>
      <c r="G35" s="7"/>
      <c r="H35" s="7"/>
      <c r="I35" s="8"/>
    </row>
    <row r="36" spans="2:9" ht="9.00113" customHeight="1">
      <c r="B36" s="5"/>
      <c r="C36" s="6"/>
      <c r="D36" s="7"/>
      <c r="E36" s="7"/>
      <c r="F36" s="7"/>
      <c r="G36" s="7"/>
      <c r="H36" s="7"/>
      <c r="I36" s="8"/>
    </row>
    <row r="37" spans="2:9" ht="9.00113" customHeight="1">
      <c r="B37" s="5"/>
      <c r="C37" s="6"/>
      <c r="D37" s="7"/>
      <c r="E37" s="7"/>
      <c r="F37" s="7"/>
      <c r="G37" s="7"/>
      <c r="H37" s="7"/>
      <c r="I37" s="8"/>
    </row>
    <row r="38" spans="2:9" ht="9.00113" customHeight="1">
      <c r="B38" s="5"/>
      <c r="C38" s="6"/>
      <c r="D38" s="7"/>
      <c r="E38" s="7"/>
      <c r="F38" s="7"/>
      <c r="G38" s="7"/>
      <c r="H38" s="7"/>
      <c r="I38" s="8"/>
    </row>
    <row r="39" spans="2:9" ht="9.00113" customHeight="1">
      <c r="B39" s="5"/>
      <c r="C39" s="6"/>
      <c r="D39" s="7"/>
      <c r="E39" s="7"/>
      <c r="F39" s="7"/>
      <c r="G39" s="7"/>
      <c r="H39" s="7"/>
      <c r="I39" s="8"/>
    </row>
    <row r="40" spans="2:9" ht="9.00113" customHeight="1">
      <c r="B40" s="5"/>
      <c r="C40" s="6"/>
      <c r="D40" s="7"/>
      <c r="E40" s="7"/>
      <c r="F40" s="7"/>
      <c r="G40" s="7"/>
      <c r="H40" s="7"/>
      <c r="I40" s="8"/>
    </row>
    <row r="41" spans="2:9" ht="9.00113" customHeight="1">
      <c r="B41" s="5"/>
      <c r="C41" s="6"/>
      <c r="D41" s="7"/>
      <c r="E41" s="7"/>
      <c r="F41" s="7"/>
      <c r="G41" s="7"/>
      <c r="H41" s="7"/>
      <c r="I41" s="8"/>
    </row>
    <row r="42" spans="2:9" ht="9.00113" customHeight="1">
      <c r="B42" s="5"/>
      <c r="C42" s="6"/>
      <c r="D42" s="7"/>
      <c r="E42" s="7"/>
      <c r="F42" s="7"/>
      <c r="G42" s="7"/>
      <c r="H42" s="7"/>
      <c r="I42" s="8"/>
    </row>
    <row r="43" spans="2:9" ht="9.00113" customHeight="1">
      <c r="B43" s="5"/>
      <c r="C43" s="6"/>
      <c r="D43" s="7"/>
      <c r="E43" s="7"/>
      <c r="F43" s="7"/>
      <c r="G43" s="7"/>
      <c r="H43" s="7"/>
      <c r="I43" s="8"/>
    </row>
    <row r="44" spans="2:9" ht="9.00113" customHeight="1">
      <c r="B44" s="5"/>
      <c r="C44" s="6"/>
      <c r="D44" s="7"/>
      <c r="E44" s="7"/>
      <c r="F44" s="7"/>
      <c r="G44" s="7"/>
      <c r="H44" s="7"/>
      <c r="I44" s="8"/>
    </row>
    <row r="45" spans="2:9" ht="9.00113" customHeight="1">
      <c r="B45" s="5"/>
      <c r="C45" s="6"/>
      <c r="D45" s="7"/>
      <c r="E45" s="7"/>
      <c r="F45" s="7"/>
      <c r="G45" s="7"/>
      <c r="H45" s="7"/>
      <c r="I45" s="8"/>
    </row>
    <row r="46" spans="2:9" ht="9.00113" customHeight="1">
      <c r="B46" s="5"/>
      <c r="C46" s="6"/>
      <c r="D46" s="7"/>
      <c r="E46" s="7"/>
      <c r="F46" s="7"/>
      <c r="G46" s="7"/>
      <c r="H46" s="7"/>
      <c r="I46" s="8"/>
    </row>
    <row r="47" spans="2:9" ht="9.00113" customHeight="1">
      <c r="B47" s="5"/>
      <c r="C47" s="6"/>
      <c r="D47" s="7"/>
      <c r="E47" s="7"/>
      <c r="F47" s="10" t="s">
        <v>4</v>
      </c>
      <c r="G47" s="7"/>
      <c r="H47" s="7"/>
      <c r="I47" s="8"/>
    </row>
    <row r="48" spans="2:9" ht="9.00113" customHeight="1">
      <c r="B48" s="5"/>
      <c r="C48" s="6"/>
      <c r="D48" s="7"/>
      <c r="E48" s="7"/>
      <c r="F48" s="7"/>
      <c r="G48" s="7"/>
      <c r="H48" s="7"/>
      <c r="I48" s="8"/>
    </row>
    <row r="49" spans="2:9" ht="9.00113" customHeight="1">
      <c r="B49" s="5"/>
      <c r="C49" s="6"/>
      <c r="D49" s="7"/>
      <c r="E49" s="7"/>
      <c r="F49" s="7"/>
      <c r="G49" s="7"/>
      <c r="H49" s="7"/>
      <c r="I49" s="8"/>
    </row>
    <row r="50" spans="2:9" ht="9.00113" customHeight="1">
      <c r="B50" s="5"/>
      <c r="C50" s="6"/>
      <c r="D50" s="7"/>
      <c r="E50" s="7"/>
      <c r="F50" s="7"/>
      <c r="G50" s="7"/>
      <c r="H50" s="7"/>
      <c r="I50" s="8"/>
    </row>
    <row r="51" spans="2:9" ht="9.00113" customHeight="1">
      <c r="B51" s="5"/>
      <c r="C51" s="6"/>
      <c r="D51" s="7"/>
      <c r="E51" s="7"/>
      <c r="F51" s="7"/>
      <c r="G51" s="7"/>
      <c r="H51" s="7"/>
      <c r="I51" s="8"/>
    </row>
    <row r="52" spans="2:9" ht="9.00113" customHeight="1">
      <c r="B52" s="5"/>
      <c r="C52" s="6"/>
      <c r="D52" s="7"/>
      <c r="E52" s="7"/>
      <c r="F52" s="7"/>
      <c r="G52" s="7"/>
      <c r="H52" s="7"/>
      <c r="I52" s="8"/>
    </row>
    <row r="53" spans="2:9" ht="9.00113" customHeight="1">
      <c r="B53" s="5"/>
      <c r="C53" s="6"/>
      <c r="D53" s="7"/>
      <c r="E53" s="7"/>
      <c r="F53" s="7"/>
      <c r="G53" s="7"/>
      <c r="H53" s="7"/>
      <c r="I53" s="8"/>
    </row>
    <row r="54" spans="2:9" ht="9.00113" customHeight="1">
      <c r="B54" s="5"/>
      <c r="C54" s="6"/>
      <c r="D54" s="7"/>
      <c r="E54" s="7"/>
      <c r="F54" s="7"/>
      <c r="G54" s="7"/>
      <c r="H54" s="7"/>
      <c r="I54" s="8"/>
    </row>
    <row r="55" spans="2:9" ht="9.00113" customHeight="1">
      <c r="B55" s="5"/>
      <c r="C55" s="6"/>
      <c r="D55" s="7"/>
      <c r="E55" s="7"/>
      <c r="F55" s="7"/>
      <c r="G55" s="7"/>
      <c r="H55" s="7"/>
      <c r="I55" s="8"/>
    </row>
    <row r="56" spans="2:9" ht="9.00113" customHeight="1">
      <c r="B56" s="5"/>
      <c r="C56" s="6"/>
      <c r="D56" s="7"/>
      <c r="E56" s="7"/>
      <c r="F56" s="7"/>
      <c r="G56" s="7"/>
      <c r="H56" s="7"/>
      <c r="I56" s="8"/>
    </row>
    <row r="57" spans="2:9" ht="9.00113" customHeight="1">
      <c r="B57" s="5"/>
      <c r="C57" s="6"/>
      <c r="D57" s="7"/>
      <c r="E57" s="7"/>
      <c r="F57" s="7"/>
      <c r="G57" s="7"/>
      <c r="H57" s="7"/>
      <c r="I57" s="8"/>
    </row>
    <row r="58" spans="2:9" ht="9.00113" customHeight="1">
      <c r="B58" s="5"/>
      <c r="C58" s="6"/>
      <c r="D58" s="7"/>
      <c r="E58" s="7"/>
      <c r="F58" s="7"/>
      <c r="G58" s="7"/>
      <c r="H58" s="7"/>
      <c r="I58" s="8"/>
    </row>
    <row r="59" spans="2:9" ht="9.00113" customHeight="1">
      <c r="B59" s="5"/>
      <c r="C59" s="6"/>
      <c r="D59" s="7"/>
      <c r="E59" s="7"/>
      <c r="F59" s="7"/>
      <c r="G59" s="7"/>
      <c r="H59" s="7"/>
      <c r="I59" s="8"/>
    </row>
    <row r="60" spans="2:9" ht="9.00113" customHeight="1">
      <c r="B60" s="5"/>
      <c r="C60" s="6"/>
      <c r="D60" s="7"/>
      <c r="E60" s="7"/>
      <c r="F60" s="7"/>
      <c r="G60" s="7"/>
      <c r="H60" s="7"/>
      <c r="I60" s="8"/>
    </row>
    <row r="61" spans="2:9" ht="9.00113" customHeight="1">
      <c r="B61" s="5"/>
      <c r="C61" s="6"/>
      <c r="D61" s="7"/>
      <c r="E61" s="7"/>
      <c r="F61" s="7"/>
      <c r="G61" s="7"/>
      <c r="H61" s="7"/>
      <c r="I61" s="8"/>
    </row>
    <row r="62" spans="2:9" ht="9.00113" customHeight="1">
      <c r="B62" s="5"/>
      <c r="C62" s="6"/>
      <c r="D62" s="7"/>
      <c r="E62" s="11">
        <f>IF('Paramètres'!C9&lt;&gt;"",'Paramètres'!C9,"")</f>
        <v/>
      </c>
      <c r="F62" s="11"/>
      <c r="G62" s="11"/>
      <c r="H62" s="11"/>
      <c r="I62" s="8"/>
    </row>
    <row r="63" spans="2:9" ht="9.00113" customHeight="1">
      <c r="B63" s="5"/>
      <c r="C63" s="6"/>
      <c r="D63" s="7"/>
      <c r="E63" s="11"/>
      <c r="F63" s="11"/>
      <c r="G63" s="11"/>
      <c r="H63" s="11"/>
      <c r="I63" s="8"/>
    </row>
    <row r="64" spans="2:9" ht="9.00113" customHeight="1">
      <c r="B64" s="5"/>
      <c r="C64" s="6"/>
      <c r="D64" s="7"/>
      <c r="E64" s="11"/>
      <c r="F64" s="11"/>
      <c r="G64" s="11"/>
      <c r="H64" s="11"/>
      <c r="I64" s="8"/>
    </row>
    <row r="65" spans="2:9" ht="9.00113" customHeight="1">
      <c r="B65" s="5"/>
      <c r="C65" s="6"/>
      <c r="D65" s="7"/>
      <c r="E65" s="11"/>
      <c r="F65" s="11"/>
      <c r="G65" s="11"/>
      <c r="H65" s="11"/>
      <c r="I65" s="8"/>
    </row>
    <row r="66" spans="2:9" ht="9.00113" customHeight="1">
      <c r="B66" s="12" t="s">
        <v>7</v>
      </c>
      <c r="C66" s="6"/>
      <c r="D66" s="7"/>
      <c r="E66" s="11">
        <f>IF('Paramètres'!C11&lt;&gt;"",'Paramètres'!C11,"")</f>
        <v/>
      </c>
      <c r="F66" s="11"/>
      <c r="G66" s="11"/>
      <c r="H66" s="11"/>
      <c r="I66" s="8"/>
    </row>
    <row r="67" spans="2:9" ht="9.00113" customHeight="1">
      <c r="B67" s="5"/>
      <c r="C67" s="6"/>
      <c r="D67" s="7"/>
      <c r="E67" s="11"/>
      <c r="F67" s="11"/>
      <c r="G67" s="11"/>
      <c r="H67" s="11"/>
      <c r="I67" s="8"/>
    </row>
    <row r="68" spans="2:9" ht="9.00113" customHeight="1">
      <c r="B68" s="5"/>
      <c r="C68" s="6"/>
      <c r="D68" s="7"/>
      <c r="E68" s="11"/>
      <c r="F68" s="11"/>
      <c r="G68" s="11"/>
      <c r="H68" s="11"/>
      <c r="I68" s="8"/>
    </row>
    <row r="69" spans="2:9" ht="9.00113" customHeight="1">
      <c r="B69" s="5"/>
      <c r="C69" s="6"/>
      <c r="D69" s="7"/>
      <c r="E69" s="11"/>
      <c r="F69" s="11"/>
      <c r="G69" s="11"/>
      <c r="H69" s="11"/>
      <c r="I69" s="8"/>
    </row>
    <row r="70" spans="2:9" ht="9.00113" customHeight="1">
      <c r="B70" s="5"/>
      <c r="C70" s="6"/>
      <c r="D70" s="7"/>
      <c r="E70" s="11"/>
      <c r="F70" s="11"/>
      <c r="G70" s="11"/>
      <c r="H70" s="11"/>
      <c r="I70" s="8"/>
    </row>
    <row r="71" spans="2:9" ht="9.00113" customHeight="1">
      <c r="B71" s="5"/>
      <c r="C71" s="6"/>
      <c r="D71" s="7"/>
      <c r="E71" s="13">
        <f>IF('Paramètres'!C3&lt;&gt;"",'Paramètres'!C3,"")</f>
        <v/>
      </c>
      <c r="F71" s="14"/>
      <c r="G71" s="14"/>
      <c r="H71" s="15"/>
      <c r="I71" s="8"/>
    </row>
    <row r="72" spans="2:9" ht="9.00113" customHeight="1">
      <c r="B72" s="5"/>
      <c r="C72" s="6"/>
      <c r="D72" s="7"/>
      <c r="E72" s="16"/>
      <c r="F72" s="9"/>
      <c r="G72" s="9"/>
      <c r="H72" s="17"/>
      <c r="I72" s="8"/>
    </row>
    <row r="73" spans="2:9" ht="9.00113" customHeight="1">
      <c r="B73" s="12" t="s">
        <v>6</v>
      </c>
      <c r="C73" s="6"/>
      <c r="D73" s="7"/>
      <c r="E73" s="16"/>
      <c r="F73" s="9"/>
      <c r="G73" s="9"/>
      <c r="H73" s="17"/>
      <c r="I73" s="8"/>
    </row>
    <row r="74" spans="2:9" ht="9.00113" customHeight="1">
      <c r="B74" s="5"/>
      <c r="C74" s="6"/>
      <c r="D74" s="7"/>
      <c r="E74" s="16"/>
      <c r="F74" s="9"/>
      <c r="G74" s="9"/>
      <c r="H74" s="17"/>
      <c r="I74" s="8"/>
    </row>
    <row r="75" spans="2:9" ht="9.00113" customHeight="1">
      <c r="B75" s="5"/>
      <c r="C75" s="6"/>
      <c r="D75" s="7"/>
      <c r="E75" s="16"/>
      <c r="F75" s="9"/>
      <c r="G75" s="9"/>
      <c r="H75" s="17"/>
      <c r="I75" s="8"/>
    </row>
    <row r="76" spans="2:9" ht="9.00113" customHeight="1">
      <c r="B76" s="5"/>
      <c r="C76" s="6"/>
      <c r="D76" s="7"/>
      <c r="E76" s="16"/>
      <c r="F76" s="9"/>
      <c r="G76" s="9"/>
      <c r="H76" s="17"/>
      <c r="I76" s="8"/>
    </row>
    <row r="77" spans="2:9" ht="9.00113" customHeight="1">
      <c r="B77" s="5"/>
      <c r="C77" s="6"/>
      <c r="D77" s="7"/>
      <c r="E77" s="18"/>
      <c r="F77" s="19"/>
      <c r="G77" s="19"/>
      <c r="H77" s="20"/>
      <c r="I77" s="8"/>
    </row>
    <row r="78" spans="2:9" ht="9.00113" customHeight="1">
      <c r="B78" s="5"/>
      <c r="C78" s="6"/>
      <c r="D78" s="7"/>
      <c r="E78" s="7"/>
      <c r="F78" s="7"/>
      <c r="G78" s="7"/>
      <c r="H78" s="7"/>
      <c r="I78" s="8"/>
    </row>
    <row r="79" spans="2:9" ht="9.00113" customHeight="1">
      <c r="B79" s="5"/>
      <c r="C79" s="6"/>
      <c r="D79" s="7"/>
      <c r="E79" s="7"/>
      <c r="F79" s="21" t="s">
        <v>0</v>
      </c>
      <c r="G79" s="21">
        <f>IF('Paramètres'!C7&lt;&gt;"",'Paramètres'!C7,"")</f>
        <v/>
      </c>
      <c r="H79" s="7"/>
      <c r="I79" s="8"/>
    </row>
    <row r="80" spans="2:9" ht="9.00113" customHeight="1">
      <c r="B80" s="12" t="s">
        <v>5</v>
      </c>
      <c r="C80" s="6"/>
      <c r="D80" s="7"/>
      <c r="E80" s="7"/>
      <c r="F80" s="21"/>
      <c r="G80" s="21"/>
      <c r="H80" s="7"/>
      <c r="I80" s="8"/>
    </row>
    <row r="81" spans="2:9" ht="9.00113" customHeight="1">
      <c r="B81" s="5"/>
      <c r="C81" s="6"/>
      <c r="D81" s="7"/>
      <c r="E81" s="7"/>
      <c r="F81" s="21" t="s">
        <v>1</v>
      </c>
      <c r="G81" s="21">
        <f>IF('Paramètres'!C13&lt;&gt;"",'Paramètres'!C13,"")</f>
        <v/>
      </c>
      <c r="H81" s="7"/>
      <c r="I81" s="8"/>
    </row>
    <row r="82" spans="2:9" ht="9.00113" customHeight="1">
      <c r="B82" s="5"/>
      <c r="C82" s="6"/>
      <c r="D82" s="7"/>
      <c r="E82" s="7"/>
      <c r="F82" s="21"/>
      <c r="G82" s="21"/>
      <c r="H82" s="7"/>
      <c r="I82" s="8"/>
    </row>
    <row r="83" spans="2:9" ht="9.00113" customHeight="1">
      <c r="B83" s="5"/>
      <c r="C83" s="6"/>
      <c r="D83" s="7"/>
      <c r="E83" s="7"/>
      <c r="F83" s="21" t="s">
        <v>2</v>
      </c>
      <c r="G83" s="21">
        <f>IF('Paramètres'!C15&lt;&gt;"",'Paramètres'!C15,"")</f>
        <v/>
      </c>
      <c r="H83" s="7"/>
      <c r="I83" s="8"/>
    </row>
    <row r="84" spans="2:9" ht="9.00113" customHeight="1">
      <c r="B84" s="5"/>
      <c r="C84" s="6"/>
      <c r="D84" s="7"/>
      <c r="E84" s="7"/>
      <c r="F84" s="21"/>
      <c r="G84" s="21"/>
      <c r="H84" s="7"/>
      <c r="I84" s="8"/>
    </row>
    <row r="85" spans="2:9" ht="9.00113" customHeight="1">
      <c r="B85" s="5"/>
      <c r="C85" s="6"/>
      <c r="D85" s="7"/>
      <c r="E85" s="7"/>
      <c r="F85" s="21" t="s">
        <v>3</v>
      </c>
      <c r="G85" s="21">
        <f>IF('Paramètres'!C17&lt;&gt;"",'Paramètres'!C17,"")</f>
        <v/>
      </c>
      <c r="H85" s="7"/>
      <c r="I85" s="8"/>
    </row>
    <row r="86" spans="2:9" ht="9.00113" customHeight="1">
      <c r="B86" s="5"/>
      <c r="C86" s="6"/>
      <c r="D86" s="7"/>
      <c r="E86" s="7"/>
      <c r="F86" s="21"/>
      <c r="G86" s="21"/>
      <c r="H86" s="7"/>
      <c r="I86" s="8"/>
    </row>
    <row r="87" spans="2:9" ht="9.00113" customHeight="1">
      <c r="B87" s="22"/>
      <c r="C87" s="23"/>
      <c r="D87" s="24"/>
      <c r="E87" s="24"/>
      <c r="F87" s="24"/>
      <c r="G87" s="24"/>
      <c r="H87" s="24"/>
      <c r="I87" s="25"/>
    </row>
  </sheetData>
  <sheetProtection password="E95E" sheet="1" objects="1" selectLockedCells="1"/>
  <mergeCells count="20">
    <mergeCell ref="E2:H10"/>
    <mergeCell ref="E11:H19"/>
    <mergeCell ref="E20:H27"/>
    <mergeCell ref="E28:H45"/>
    <mergeCell ref="E62:H65"/>
    <mergeCell ref="E66:H70"/>
    <mergeCell ref="E71:H77"/>
    <mergeCell ref="F79:F80"/>
    <mergeCell ref="G79:G80"/>
    <mergeCell ref="F81:F82"/>
    <mergeCell ref="G81:G82"/>
    <mergeCell ref="F83:F84"/>
    <mergeCell ref="G83:G84"/>
    <mergeCell ref="F85:F86"/>
    <mergeCell ref="G85:G86"/>
    <mergeCell ref="F47:H60"/>
    <mergeCell ref="E47:E60"/>
    <mergeCell ref="B80:C86"/>
    <mergeCell ref="B73:C79"/>
    <mergeCell ref="B66:C72"/>
  </mergeCells>
  <printOptions horizontalCentered="1" verticalCentered="1"/>
  <pageMargins left="0.23622047244094" right="0.23622047244094" top="0.35433070866142" bottom="0.47244094488189" header="0.2755905511811" footer="0.43307086614173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R272"/>
  <sheetViews>
    <sheetView showGridLines="0" tabSelected="1" workbookViewId="0">
      <pane ySplit="3" topLeftCell="A4" activePane="bottomLeft" state="frozen"/>
      <selection pane="bottomLeft" activeCell="J11" sqref="J11"/>
    </sheetView>
  </sheetViews>
  <sheetFormatPr defaultRowHeight="15"/>
  <cols>
    <col min="1" max="1" width="0" hidden="1" customWidth="1"/>
    <col min="2" max="2" width="5" customWidth="1"/>
    <col min="3" max="3" width="0" hidden="1" customWidth="1"/>
    <col min="4" max="4" width="36" customWidth="1"/>
    <col min="5" max="8" width="8.140625" customWidth="1"/>
    <col min="9" max="9" width="0" hidden="1" customWidth="1"/>
    <col min="10" max="11" width="12.5703125" customWidth="1"/>
    <col min="12" max="18" width="0" hidden="1" customWidth="1"/>
    <col min="19" max="69" width="10.7109375" customWidth="1"/>
  </cols>
  <sheetData>
    <row r="1" spans="1:18" hidden="1">
      <c r="A1" s="7" t="s">
        <v>8</v>
      </c>
      <c r="B1" s="7" t="s">
        <v>9</v>
      </c>
      <c r="C1" s="7" t="s">
        <v>10</v>
      </c>
      <c r="D1" s="7" t="s">
        <v>11</v>
      </c>
      <c r="E1" s="7" t="s">
        <v>12</v>
      </c>
      <c r="F1" s="7" t="s">
        <v>13</v>
      </c>
      <c r="G1" s="7" t="s">
        <v>14</v>
      </c>
      <c r="H1" s="7" t="s">
        <v>15</v>
      </c>
      <c r="I1" s="7" t="s">
        <v>16</v>
      </c>
      <c r="J1" s="7" t="s">
        <v>17</v>
      </c>
      <c r="K1" s="7" t="s">
        <v>18</v>
      </c>
      <c r="L1" s="7" t="s">
        <v>19</v>
      </c>
      <c r="N1" s="7" t="s">
        <v>20</v>
      </c>
      <c r="O1" s="7" t="s">
        <v>21</v>
      </c>
      <c r="P1" s="7" t="s">
        <v>22</v>
      </c>
      <c r="Q1" s="7" t="s">
        <v>23</v>
      </c>
      <c r="R1" s="7" t="s">
        <v>24</v>
      </c>
    </row>
    <row r="3" spans="1:18">
      <c r="A3" s="7" t="s">
        <v>25</v>
      </c>
      <c r="B3" s="26" t="s">
        <v>26</v>
      </c>
      <c r="C3" s="26" t="s">
        <v>27</v>
      </c>
      <c r="D3" s="26" t="s">
        <v>28</v>
      </c>
      <c r="E3" s="26"/>
      <c r="F3" s="26"/>
      <c r="G3" s="26" t="s">
        <v>14</v>
      </c>
      <c r="H3" s="26" t="s">
        <v>29</v>
      </c>
      <c r="I3" s="26" t="s">
        <v>30</v>
      </c>
      <c r="J3" s="26" t="s">
        <v>31</v>
      </c>
      <c r="K3" s="26" t="s">
        <v>32</v>
      </c>
      <c r="L3" s="26" t="s">
        <v>33</v>
      </c>
      <c r="M3" s="26" t="s">
        <v>34</v>
      </c>
      <c r="N3" s="26" t="s">
        <v>35</v>
      </c>
      <c r="O3" s="26" t="s">
        <v>36</v>
      </c>
      <c r="P3" s="26" t="s">
        <v>37</v>
      </c>
      <c r="Q3" s="26" t="s">
        <v>38</v>
      </c>
      <c r="R3" s="26" t="s">
        <v>39</v>
      </c>
    </row>
    <row r="4" spans="1:18" ht="15.75" customHeight="1">
      <c r="A4" s="7">
        <v>2</v>
      </c>
      <c r="B4" s="27" t="s">
        <v>40</v>
      </c>
      <c r="C4" s="27"/>
      <c r="D4" s="28" t="s">
        <v>41</v>
      </c>
      <c r="E4" s="28"/>
      <c r="F4" s="28"/>
      <c r="G4" s="28"/>
      <c r="H4" s="28"/>
      <c r="I4" s="28"/>
      <c r="J4" s="28"/>
      <c r="K4" s="29"/>
      <c r="L4" s="7"/>
    </row>
    <row r="5" spans="1:18" hidden="1">
      <c r="A5" s="7">
        <v>3</v>
      </c>
    </row>
    <row r="6" spans="1:18" hidden="1">
      <c r="A6" s="7" t="s">
        <v>42</v>
      </c>
    </row>
    <row r="7" spans="1:18" ht="15.75" customHeight="1">
      <c r="A7" s="7">
        <v>3</v>
      </c>
      <c r="B7" s="30" t="s">
        <v>43</v>
      </c>
      <c r="C7" s="30"/>
      <c r="D7" s="31" t="s">
        <v>41</v>
      </c>
      <c r="E7" s="31"/>
      <c r="F7" s="31"/>
      <c r="G7" s="31"/>
      <c r="H7" s="31"/>
      <c r="I7" s="31"/>
      <c r="J7" s="31"/>
      <c r="K7" s="32"/>
      <c r="L7" s="7"/>
    </row>
    <row r="8" spans="1:18" hidden="1">
      <c r="A8" s="7" t="s">
        <v>44</v>
      </c>
    </row>
    <row r="9" spans="1:18">
      <c r="A9" s="7">
        <v>8</v>
      </c>
      <c r="B9" s="33" t="s">
        <v>45</v>
      </c>
      <c r="C9" s="33"/>
      <c r="D9" s="34" t="s">
        <v>46</v>
      </c>
      <c r="E9" s="34"/>
      <c r="F9" s="34"/>
      <c r="K9" s="35"/>
      <c r="L9" s="7"/>
    </row>
    <row r="10" spans="1:18" hidden="1">
      <c r="A10" s="7" t="s">
        <v>47</v>
      </c>
    </row>
    <row r="11" spans="1:18">
      <c r="A11" s="7">
        <v>9</v>
      </c>
      <c r="B11" s="33" t="s">
        <v>48</v>
      </c>
      <c r="C11" s="33"/>
      <c r="D11" s="36" t="s">
        <v>49</v>
      </c>
      <c r="E11" s="37"/>
      <c r="F11" s="37"/>
      <c r="G11" s="38" t="s">
        <v>50</v>
      </c>
      <c r="H11" s="39">
        <v>1</v>
      </c>
      <c r="I11" s="39"/>
      <c r="J11" s="40"/>
      <c r="K11" s="41">
        <f>IF(AND(H11= "",I11= ""), 0, ROUND(ROUND(J11, 2) * ROUND(IF(I11="",H11,I11),  0), 2))</f>
        <v/>
      </c>
      <c r="L11" s="7"/>
      <c r="N11" s="42">
        <v>0.2</v>
      </c>
    </row>
    <row r="12" spans="1:18" hidden="1">
      <c r="A12" s="7" t="s">
        <v>51</v>
      </c>
    </row>
    <row r="13" spans="1:18" hidden="1">
      <c r="A13" s="7" t="s">
        <v>51</v>
      </c>
    </row>
    <row r="14" spans="1:18" hidden="1">
      <c r="A14" s="7" t="s">
        <v>51</v>
      </c>
    </row>
    <row r="15" spans="1:18" hidden="1">
      <c r="A15" s="7" t="s">
        <v>51</v>
      </c>
    </row>
    <row r="16" spans="1:18" ht="33.75" customHeight="1">
      <c r="A16" s="7" t="s">
        <v>52</v>
      </c>
      <c r="B16" s="43"/>
      <c r="C16" s="43"/>
      <c r="D16" s="43" t="s">
        <v>53</v>
      </c>
      <c r="E16" s="43"/>
      <c r="F16" s="43"/>
      <c r="G16" s="43"/>
      <c r="H16" s="43"/>
      <c r="I16" s="43"/>
      <c r="J16" s="43"/>
      <c r="K16" s="43"/>
    </row>
    <row r="17" spans="1:14">
      <c r="A17" s="7" t="s">
        <v>54</v>
      </c>
      <c r="B17" s="33"/>
      <c r="C17" s="33"/>
      <c r="D17" s="44" t="s">
        <v>55</v>
      </c>
      <c r="K17" s="37"/>
    </row>
    <row r="18" spans="1:14">
      <c r="A18" s="7" t="s">
        <v>56</v>
      </c>
      <c r="B18" s="33" t="s">
        <v>57</v>
      </c>
      <c r="C18" s="33"/>
      <c r="D18" s="44" t="s">
        <v>58</v>
      </c>
      <c r="E18" s="45">
        <v>1</v>
      </c>
      <c r="F18" s="46" t="s">
        <v>59</v>
      </c>
      <c r="K18" s="37"/>
    </row>
    <row r="19" spans="1:14">
      <c r="A19" s="7" t="s">
        <v>60</v>
      </c>
      <c r="B19" s="33"/>
      <c r="C19" s="33"/>
      <c r="D19" s="44" t="s">
        <v>61</v>
      </c>
      <c r="E19" s="47" t="s">
        <v>62</v>
      </c>
      <c r="H19" s="48">
        <v>1</v>
      </c>
      <c r="J19" s="49" t="s">
        <v>63</v>
      </c>
      <c r="K19" s="37"/>
    </row>
    <row r="20" spans="1:14" hidden="1">
      <c r="A20" s="7" t="s">
        <v>64</v>
      </c>
    </row>
    <row r="21" spans="1:14" hidden="1">
      <c r="A21" s="7" t="s">
        <v>65</v>
      </c>
    </row>
    <row r="22" spans="1:14">
      <c r="A22" s="7">
        <v>8</v>
      </c>
      <c r="B22" s="33" t="s">
        <v>66</v>
      </c>
      <c r="C22" s="33"/>
      <c r="D22" s="34" t="s">
        <v>67</v>
      </c>
      <c r="E22" s="34"/>
      <c r="F22" s="34"/>
      <c r="K22" s="35"/>
      <c r="L22" s="7"/>
    </row>
    <row r="23" spans="1:14">
      <c r="A23" s="7">
        <v>9</v>
      </c>
      <c r="B23" s="33" t="s">
        <v>68</v>
      </c>
      <c r="C23" s="33"/>
      <c r="D23" s="36" t="s">
        <v>69</v>
      </c>
      <c r="E23" s="37"/>
      <c r="F23" s="37"/>
      <c r="G23" s="38" t="s">
        <v>13</v>
      </c>
      <c r="H23" s="50">
        <v>10</v>
      </c>
      <c r="I23" s="50"/>
      <c r="J23" s="40"/>
      <c r="K23" s="41">
        <f>IF(AND(H23= "",I23= ""), 0, ROUND(ROUND(J23, 2) * ROUND(IF(I23="",H23,I23),  2), 2))</f>
        <v/>
      </c>
      <c r="L23" s="7"/>
      <c r="N23" s="42">
        <v>0.2</v>
      </c>
    </row>
    <row r="24" spans="1:14" hidden="1">
      <c r="A24" s="7" t="s">
        <v>51</v>
      </c>
    </row>
    <row r="25" spans="1:14" ht="33.75" customHeight="1">
      <c r="A25" s="7" t="s">
        <v>52</v>
      </c>
      <c r="B25" s="43"/>
      <c r="C25" s="43"/>
      <c r="D25" s="43" t="s">
        <v>53</v>
      </c>
      <c r="E25" s="43"/>
      <c r="F25" s="43"/>
      <c r="G25" s="43"/>
      <c r="H25" s="43"/>
      <c r="I25" s="43"/>
      <c r="J25" s="43"/>
      <c r="K25" s="43"/>
    </row>
    <row r="26" spans="1:14">
      <c r="A26" s="7" t="s">
        <v>54</v>
      </c>
      <c r="B26" s="33"/>
      <c r="C26" s="33"/>
      <c r="D26" s="44" t="s">
        <v>55</v>
      </c>
      <c r="K26" s="37"/>
    </row>
    <row r="27" spans="1:14">
      <c r="A27" s="7" t="s">
        <v>56</v>
      </c>
      <c r="B27" s="33" t="s">
        <v>57</v>
      </c>
      <c r="C27" s="33"/>
      <c r="D27" s="44" t="s">
        <v>70</v>
      </c>
      <c r="E27" s="51">
        <v>6.89</v>
      </c>
      <c r="F27" s="52" t="s">
        <v>71</v>
      </c>
      <c r="K27" s="37"/>
    </row>
    <row r="28" spans="1:14">
      <c r="A28" s="7" t="s">
        <v>56</v>
      </c>
      <c r="B28" s="33" t="s">
        <v>57</v>
      </c>
      <c r="C28" s="33"/>
      <c r="D28" s="44" t="s">
        <v>72</v>
      </c>
      <c r="E28" s="51">
        <v>3.11</v>
      </c>
      <c r="F28" s="52" t="s">
        <v>71</v>
      </c>
      <c r="K28" s="37"/>
    </row>
    <row r="29" spans="1:14">
      <c r="A29" s="7" t="s">
        <v>60</v>
      </c>
      <c r="B29" s="33"/>
      <c r="C29" s="33"/>
      <c r="D29" s="44" t="s">
        <v>73</v>
      </c>
      <c r="E29" s="53" t="s">
        <v>62</v>
      </c>
      <c r="H29" s="54">
        <v>10</v>
      </c>
      <c r="J29" s="55" t="s">
        <v>71</v>
      </c>
      <c r="K29" s="37"/>
    </row>
    <row r="30" spans="1:14" hidden="1">
      <c r="A30" s="7" t="s">
        <v>64</v>
      </c>
    </row>
    <row r="31" spans="1:14">
      <c r="A31" s="7">
        <v>9</v>
      </c>
      <c r="B31" s="33" t="s">
        <v>74</v>
      </c>
      <c r="C31" s="33"/>
      <c r="D31" s="36" t="s">
        <v>75</v>
      </c>
      <c r="E31" s="37"/>
      <c r="F31" s="37"/>
      <c r="G31" s="38" t="s">
        <v>50</v>
      </c>
      <c r="H31" s="39">
        <v>1</v>
      </c>
      <c r="I31" s="39"/>
      <c r="J31" s="40"/>
      <c r="K31" s="41">
        <f>IF(AND(H31= "",I31= ""), 0, ROUND(ROUND(J31, 2) * ROUND(IF(I31="",H31,I31),  0), 2))</f>
        <v/>
      </c>
      <c r="L31" s="7"/>
      <c r="N31" s="42">
        <v>0.2</v>
      </c>
    </row>
    <row r="32" spans="1:14" hidden="1">
      <c r="A32" s="7" t="s">
        <v>51</v>
      </c>
    </row>
    <row r="33" spans="1:14" ht="33.75" customHeight="1">
      <c r="A33" s="7" t="s">
        <v>52</v>
      </c>
      <c r="B33" s="43"/>
      <c r="C33" s="43"/>
      <c r="D33" s="43" t="s">
        <v>53</v>
      </c>
      <c r="E33" s="43"/>
      <c r="F33" s="43"/>
      <c r="G33" s="43"/>
      <c r="H33" s="43"/>
      <c r="I33" s="43"/>
      <c r="J33" s="43"/>
      <c r="K33" s="43"/>
    </row>
    <row r="34" spans="1:14">
      <c r="A34" s="7" t="s">
        <v>54</v>
      </c>
      <c r="B34" s="33"/>
      <c r="C34" s="33"/>
      <c r="D34" s="44" t="s">
        <v>55</v>
      </c>
      <c r="K34" s="37"/>
    </row>
    <row r="35" spans="1:14">
      <c r="A35" s="7" t="s">
        <v>56</v>
      </c>
      <c r="B35" s="33" t="s">
        <v>57</v>
      </c>
      <c r="C35" s="33"/>
      <c r="D35" s="44" t="s">
        <v>58</v>
      </c>
      <c r="E35" s="45">
        <v>1</v>
      </c>
      <c r="F35" s="46" t="s">
        <v>59</v>
      </c>
      <c r="K35" s="37"/>
    </row>
    <row r="36" spans="1:14">
      <c r="A36" s="7" t="s">
        <v>60</v>
      </c>
      <c r="B36" s="33"/>
      <c r="C36" s="33"/>
      <c r="D36" s="44" t="s">
        <v>61</v>
      </c>
      <c r="E36" s="47" t="s">
        <v>62</v>
      </c>
      <c r="H36" s="48">
        <v>1</v>
      </c>
      <c r="J36" s="49" t="s">
        <v>63</v>
      </c>
      <c r="K36" s="37"/>
    </row>
    <row r="37" spans="1:14" hidden="1">
      <c r="A37" s="7" t="s">
        <v>64</v>
      </c>
    </row>
    <row r="38" spans="1:14">
      <c r="A38" s="7">
        <v>9</v>
      </c>
      <c r="B38" s="33" t="s">
        <v>76</v>
      </c>
      <c r="C38" s="33"/>
      <c r="D38" s="36" t="s">
        <v>77</v>
      </c>
      <c r="E38" s="37"/>
      <c r="F38" s="37"/>
      <c r="G38" s="38" t="s">
        <v>50</v>
      </c>
      <c r="H38" s="39">
        <v>1</v>
      </c>
      <c r="I38" s="39"/>
      <c r="J38" s="40"/>
      <c r="K38" s="41">
        <f>IF(AND(H38= "",I38= ""), 0, ROUND(ROUND(J38, 2) * ROUND(IF(I38="",H38,I38),  0), 2))</f>
        <v/>
      </c>
      <c r="L38" s="7"/>
      <c r="N38" s="42">
        <v>0.2</v>
      </c>
    </row>
    <row r="39" spans="1:14" hidden="1">
      <c r="A39" s="7" t="s">
        <v>51</v>
      </c>
    </row>
    <row r="40" spans="1:14" ht="33.75" customHeight="1">
      <c r="A40" s="7" t="s">
        <v>52</v>
      </c>
      <c r="B40" s="43"/>
      <c r="C40" s="43"/>
      <c r="D40" s="43" t="s">
        <v>53</v>
      </c>
      <c r="E40" s="43"/>
      <c r="F40" s="43"/>
      <c r="G40" s="43"/>
      <c r="H40" s="43"/>
      <c r="I40" s="43"/>
      <c r="J40" s="43"/>
      <c r="K40" s="43"/>
    </row>
    <row r="41" spans="1:14">
      <c r="A41" s="7" t="s">
        <v>54</v>
      </c>
      <c r="B41" s="33"/>
      <c r="C41" s="33"/>
      <c r="D41" s="44" t="s">
        <v>55</v>
      </c>
      <c r="K41" s="37"/>
    </row>
    <row r="42" spans="1:14">
      <c r="A42" s="7" t="s">
        <v>56</v>
      </c>
      <c r="B42" s="33" t="s">
        <v>57</v>
      </c>
      <c r="C42" s="33"/>
      <c r="D42" s="44" t="s">
        <v>58</v>
      </c>
      <c r="E42" s="45">
        <v>1</v>
      </c>
      <c r="F42" s="46" t="s">
        <v>59</v>
      </c>
      <c r="K42" s="37"/>
    </row>
    <row r="43" spans="1:14">
      <c r="A43" s="7" t="s">
        <v>60</v>
      </c>
      <c r="B43" s="33"/>
      <c r="C43" s="33"/>
      <c r="D43" s="44" t="s">
        <v>61</v>
      </c>
      <c r="E43" s="47" t="s">
        <v>62</v>
      </c>
      <c r="H43" s="48">
        <v>1</v>
      </c>
      <c r="J43" s="49" t="s">
        <v>63</v>
      </c>
      <c r="K43" s="37"/>
    </row>
    <row r="44" spans="1:14" hidden="1">
      <c r="A44" s="7" t="s">
        <v>64</v>
      </c>
    </row>
    <row r="45" spans="1:14" hidden="1">
      <c r="A45" s="7" t="s">
        <v>65</v>
      </c>
    </row>
    <row r="46" spans="1:14">
      <c r="A46" s="7">
        <v>8</v>
      </c>
      <c r="B46" s="33" t="s">
        <v>78</v>
      </c>
      <c r="C46" s="33"/>
      <c r="D46" s="34" t="s">
        <v>79</v>
      </c>
      <c r="E46" s="34"/>
      <c r="F46" s="34"/>
      <c r="K46" s="35"/>
      <c r="L46" s="7"/>
    </row>
    <row r="47" spans="1:14" hidden="1">
      <c r="A47" s="7" t="s">
        <v>47</v>
      </c>
    </row>
    <row r="48" spans="1:14">
      <c r="A48" s="7">
        <v>9</v>
      </c>
      <c r="B48" s="33" t="s">
        <v>80</v>
      </c>
      <c r="C48" s="33"/>
      <c r="D48" s="36" t="s">
        <v>81</v>
      </c>
      <c r="E48" s="37"/>
      <c r="F48" s="37"/>
      <c r="G48" s="38" t="s">
        <v>50</v>
      </c>
      <c r="H48" s="39">
        <v>1</v>
      </c>
      <c r="I48" s="39"/>
      <c r="J48" s="40"/>
      <c r="K48" s="41">
        <f>IF(AND(H48= "",I48= ""), 0, ROUND(ROUND(J48, 2) * ROUND(IF(I48="",H48,I48),  0), 2))</f>
        <v/>
      </c>
      <c r="L48" s="7"/>
      <c r="N48" s="42">
        <v>0.2</v>
      </c>
    </row>
    <row r="49" spans="1:14" hidden="1">
      <c r="A49" s="7" t="s">
        <v>51</v>
      </c>
    </row>
    <row r="50" spans="1:14" ht="33.75" customHeight="1">
      <c r="A50" s="7" t="s">
        <v>52</v>
      </c>
      <c r="B50" s="43"/>
      <c r="C50" s="43"/>
      <c r="D50" s="43" t="s">
        <v>82</v>
      </c>
      <c r="E50" s="43"/>
      <c r="F50" s="43"/>
      <c r="G50" s="43"/>
      <c r="H50" s="43"/>
      <c r="I50" s="43"/>
      <c r="J50" s="43"/>
      <c r="K50" s="43"/>
    </row>
    <row r="51" spans="1:14">
      <c r="A51" s="7" t="s">
        <v>54</v>
      </c>
      <c r="B51" s="33"/>
      <c r="C51" s="33"/>
      <c r="D51" s="44" t="s">
        <v>55</v>
      </c>
      <c r="K51" s="37"/>
    </row>
    <row r="52" spans="1:14">
      <c r="A52" s="7" t="s">
        <v>56</v>
      </c>
      <c r="B52" s="33" t="s">
        <v>57</v>
      </c>
      <c r="C52" s="33"/>
      <c r="D52" s="44" t="s">
        <v>83</v>
      </c>
      <c r="E52" s="45">
        <v>1</v>
      </c>
      <c r="F52" s="46" t="s">
        <v>63</v>
      </c>
      <c r="K52" s="37"/>
    </row>
    <row r="53" spans="1:14">
      <c r="A53" s="7" t="s">
        <v>60</v>
      </c>
      <c r="B53" s="33"/>
      <c r="C53" s="33"/>
      <c r="D53" s="44" t="s">
        <v>61</v>
      </c>
      <c r="E53" s="47" t="s">
        <v>62</v>
      </c>
      <c r="H53" s="48">
        <v>1</v>
      </c>
      <c r="J53" s="49" t="s">
        <v>63</v>
      </c>
      <c r="K53" s="37"/>
    </row>
    <row r="54" spans="1:14" hidden="1">
      <c r="A54" s="7" t="s">
        <v>64</v>
      </c>
    </row>
    <row r="55" spans="1:14">
      <c r="A55" s="7">
        <v>9</v>
      </c>
      <c r="B55" s="33" t="s">
        <v>84</v>
      </c>
      <c r="C55" s="33"/>
      <c r="D55" s="36" t="s">
        <v>85</v>
      </c>
      <c r="E55" s="37"/>
      <c r="F55" s="37"/>
      <c r="G55" s="38" t="s">
        <v>50</v>
      </c>
      <c r="H55" s="39">
        <v>1</v>
      </c>
      <c r="I55" s="39"/>
      <c r="J55" s="40"/>
      <c r="K55" s="41">
        <f>IF(AND(H55= "",I55= ""), 0, ROUND(ROUND(J55, 2) * ROUND(IF(I55="",H55,I55),  0), 2))</f>
        <v/>
      </c>
      <c r="L55" s="7"/>
      <c r="N55" s="42">
        <v>0.2</v>
      </c>
    </row>
    <row r="56" spans="1:14" hidden="1">
      <c r="A56" s="7" t="s">
        <v>51</v>
      </c>
    </row>
    <row r="57" spans="1:14" ht="33.75" customHeight="1">
      <c r="A57" s="7" t="s">
        <v>52</v>
      </c>
      <c r="B57" s="43"/>
      <c r="C57" s="43"/>
      <c r="D57" s="43" t="s">
        <v>86</v>
      </c>
      <c r="E57" s="43"/>
      <c r="F57" s="43"/>
      <c r="G57" s="43"/>
      <c r="H57" s="43"/>
      <c r="I57" s="43"/>
      <c r="J57" s="43"/>
      <c r="K57" s="43"/>
    </row>
    <row r="58" spans="1:14">
      <c r="A58" s="7" t="s">
        <v>54</v>
      </c>
      <c r="B58" s="33"/>
      <c r="C58" s="33"/>
      <c r="D58" s="44" t="s">
        <v>55</v>
      </c>
      <c r="K58" s="37"/>
    </row>
    <row r="59" spans="1:14">
      <c r="A59" s="7" t="s">
        <v>56</v>
      </c>
      <c r="B59" s="33" t="s">
        <v>57</v>
      </c>
      <c r="C59" s="33"/>
      <c r="D59" s="44" t="s">
        <v>87</v>
      </c>
      <c r="E59" s="45">
        <v>1</v>
      </c>
      <c r="F59" s="46" t="s">
        <v>63</v>
      </c>
      <c r="K59" s="37"/>
    </row>
    <row r="60" spans="1:14">
      <c r="A60" s="7" t="s">
        <v>60</v>
      </c>
      <c r="B60" s="33"/>
      <c r="C60" s="33"/>
      <c r="D60" s="44" t="s">
        <v>61</v>
      </c>
      <c r="E60" s="47" t="s">
        <v>62</v>
      </c>
      <c r="H60" s="48">
        <v>1</v>
      </c>
      <c r="J60" s="49" t="s">
        <v>63</v>
      </c>
      <c r="K60" s="37"/>
    </row>
    <row r="61" spans="1:14" hidden="1">
      <c r="A61" s="7" t="s">
        <v>64</v>
      </c>
    </row>
    <row r="62" spans="1:14" hidden="1">
      <c r="A62" s="7" t="s">
        <v>65</v>
      </c>
    </row>
    <row r="63" spans="1:14">
      <c r="A63" s="7">
        <v>8</v>
      </c>
      <c r="B63" s="33" t="s">
        <v>88</v>
      </c>
      <c r="C63" s="33"/>
      <c r="D63" s="34" t="s">
        <v>89</v>
      </c>
      <c r="E63" s="34"/>
      <c r="F63" s="34"/>
      <c r="K63" s="35"/>
      <c r="L63" s="7"/>
    </row>
    <row r="64" spans="1:14" hidden="1">
      <c r="A64" s="7" t="s">
        <v>47</v>
      </c>
    </row>
    <row r="65" spans="1:14">
      <c r="A65" s="7">
        <v>9</v>
      </c>
      <c r="B65" s="33" t="s">
        <v>90</v>
      </c>
      <c r="C65" s="33"/>
      <c r="D65" s="36" t="s">
        <v>91</v>
      </c>
      <c r="E65" s="37"/>
      <c r="F65" s="37"/>
      <c r="G65" s="38" t="s">
        <v>14</v>
      </c>
      <c r="H65" s="39">
        <v>1</v>
      </c>
      <c r="I65" s="39"/>
      <c r="J65" s="40"/>
      <c r="K65" s="41">
        <f>IF(AND(H65= "",I65= ""), 0, ROUND(ROUND(J65, 2) * ROUND(IF(I65="",H65,I65),  0), 2))</f>
        <v/>
      </c>
      <c r="L65" s="7"/>
      <c r="N65" s="42">
        <v>0.2</v>
      </c>
    </row>
    <row r="66" spans="1:14" hidden="1">
      <c r="A66" s="7" t="s">
        <v>51</v>
      </c>
    </row>
    <row r="67" spans="1:14" ht="33.75" customHeight="1">
      <c r="A67" s="7" t="s">
        <v>52</v>
      </c>
      <c r="B67" s="43"/>
      <c r="C67" s="43"/>
      <c r="D67" s="43" t="s">
        <v>92</v>
      </c>
      <c r="E67" s="43"/>
      <c r="F67" s="43"/>
      <c r="G67" s="43"/>
      <c r="H67" s="43"/>
      <c r="I67" s="43"/>
      <c r="J67" s="43"/>
      <c r="K67" s="43"/>
    </row>
    <row r="68" spans="1:14">
      <c r="A68" s="7" t="s">
        <v>54</v>
      </c>
      <c r="B68" s="33"/>
      <c r="C68" s="33"/>
      <c r="D68" s="44" t="s">
        <v>55</v>
      </c>
      <c r="K68" s="37"/>
    </row>
    <row r="69" spans="1:14">
      <c r="A69" s="7" t="s">
        <v>56</v>
      </c>
      <c r="B69" s="33" t="s">
        <v>57</v>
      </c>
      <c r="C69" s="33"/>
      <c r="D69" s="44" t="s">
        <v>93</v>
      </c>
      <c r="E69" s="45">
        <v>1</v>
      </c>
      <c r="F69" s="46" t="s">
        <v>59</v>
      </c>
      <c r="K69" s="37"/>
    </row>
    <row r="70" spans="1:14">
      <c r="A70" s="7" t="s">
        <v>60</v>
      </c>
      <c r="B70" s="33"/>
      <c r="C70" s="33"/>
      <c r="D70" s="44" t="s">
        <v>61</v>
      </c>
      <c r="E70" s="47" t="s">
        <v>62</v>
      </c>
      <c r="H70" s="48">
        <v>1</v>
      </c>
      <c r="J70" s="49" t="s">
        <v>59</v>
      </c>
      <c r="K70" s="37"/>
    </row>
    <row r="71" spans="1:14" hidden="1">
      <c r="A71" s="7" t="s">
        <v>64</v>
      </c>
    </row>
    <row r="72" spans="1:14">
      <c r="A72" s="7">
        <v>9</v>
      </c>
      <c r="B72" s="33" t="s">
        <v>94</v>
      </c>
      <c r="C72" s="33"/>
      <c r="D72" s="36" t="s">
        <v>95</v>
      </c>
      <c r="E72" s="37"/>
      <c r="F72" s="37"/>
      <c r="G72" s="38" t="s">
        <v>14</v>
      </c>
      <c r="H72" s="39">
        <v>1</v>
      </c>
      <c r="I72" s="39"/>
      <c r="J72" s="40"/>
      <c r="K72" s="41">
        <f>IF(AND(H72= "",I72= ""), 0, ROUND(ROUND(J72, 2) * ROUND(IF(I72="",H72,I72),  0), 2))</f>
        <v/>
      </c>
      <c r="L72" s="7"/>
      <c r="N72" s="42">
        <v>0.2</v>
      </c>
    </row>
    <row r="73" spans="1:14" hidden="1">
      <c r="A73" s="7" t="s">
        <v>51</v>
      </c>
    </row>
    <row r="74" spans="1:14" ht="33.75" customHeight="1">
      <c r="A74" s="7" t="s">
        <v>52</v>
      </c>
      <c r="B74" s="43"/>
      <c r="C74" s="43"/>
      <c r="D74" s="43" t="s">
        <v>96</v>
      </c>
      <c r="E74" s="43"/>
      <c r="F74" s="43"/>
      <c r="G74" s="43"/>
      <c r="H74" s="43"/>
      <c r="I74" s="43"/>
      <c r="J74" s="43"/>
      <c r="K74" s="43"/>
    </row>
    <row r="75" spans="1:14">
      <c r="A75" s="7" t="s">
        <v>54</v>
      </c>
      <c r="B75" s="33"/>
      <c r="C75" s="33"/>
      <c r="D75" s="44" t="s">
        <v>55</v>
      </c>
      <c r="K75" s="37"/>
    </row>
    <row r="76" spans="1:14">
      <c r="A76" s="7" t="s">
        <v>56</v>
      </c>
      <c r="B76" s="33" t="s">
        <v>57</v>
      </c>
      <c r="C76" s="33"/>
      <c r="D76" s="44" t="s">
        <v>97</v>
      </c>
      <c r="E76" s="45">
        <v>1</v>
      </c>
      <c r="F76" s="46" t="s">
        <v>59</v>
      </c>
      <c r="K76" s="37"/>
    </row>
    <row r="77" spans="1:14">
      <c r="A77" s="7" t="s">
        <v>60</v>
      </c>
      <c r="B77" s="33"/>
      <c r="C77" s="33"/>
      <c r="D77" s="44" t="s">
        <v>61</v>
      </c>
      <c r="E77" s="47" t="s">
        <v>62</v>
      </c>
      <c r="H77" s="48">
        <v>1</v>
      </c>
      <c r="J77" s="49" t="s">
        <v>59</v>
      </c>
      <c r="K77" s="37"/>
    </row>
    <row r="78" spans="1:14" hidden="1">
      <c r="A78" s="7" t="s">
        <v>64</v>
      </c>
    </row>
    <row r="79" spans="1:14">
      <c r="A79" s="7">
        <v>9</v>
      </c>
      <c r="B79" s="33" t="s">
        <v>98</v>
      </c>
      <c r="C79" s="33"/>
      <c r="D79" s="36" t="s">
        <v>99</v>
      </c>
      <c r="E79" s="37"/>
      <c r="F79" s="37"/>
      <c r="G79" s="38" t="s">
        <v>14</v>
      </c>
      <c r="H79" s="39">
        <v>1</v>
      </c>
      <c r="I79" s="39"/>
      <c r="J79" s="40"/>
      <c r="K79" s="41">
        <f>IF(AND(H79= "",I79= ""), 0, ROUND(ROUND(J79, 2) * ROUND(IF(I79="",H79,I79),  0), 2))</f>
        <v/>
      </c>
      <c r="L79" s="7"/>
      <c r="N79" s="42">
        <v>0.2</v>
      </c>
    </row>
    <row r="80" spans="1:14" hidden="1">
      <c r="A80" s="7" t="s">
        <v>51</v>
      </c>
    </row>
    <row r="81" spans="1:14" ht="33.75" customHeight="1">
      <c r="A81" s="7" t="s">
        <v>52</v>
      </c>
      <c r="B81" s="43"/>
      <c r="C81" s="43"/>
      <c r="D81" s="43" t="s">
        <v>100</v>
      </c>
      <c r="E81" s="43"/>
      <c r="F81" s="43"/>
      <c r="G81" s="43"/>
      <c r="H81" s="43"/>
      <c r="I81" s="43"/>
      <c r="J81" s="43"/>
      <c r="K81" s="43"/>
    </row>
    <row r="82" spans="1:14">
      <c r="A82" s="7" t="s">
        <v>54</v>
      </c>
      <c r="B82" s="33"/>
      <c r="C82" s="33"/>
      <c r="D82" s="44" t="s">
        <v>55</v>
      </c>
      <c r="K82" s="37"/>
    </row>
    <row r="83" spans="1:14">
      <c r="A83" s="7" t="s">
        <v>56</v>
      </c>
      <c r="B83" s="33" t="s">
        <v>57</v>
      </c>
      <c r="C83" s="33"/>
      <c r="D83" s="44" t="s">
        <v>101</v>
      </c>
      <c r="E83" s="45">
        <v>1</v>
      </c>
      <c r="F83" s="46" t="s">
        <v>59</v>
      </c>
      <c r="K83" s="37"/>
    </row>
    <row r="84" spans="1:14">
      <c r="A84" s="7" t="s">
        <v>60</v>
      </c>
      <c r="B84" s="33"/>
      <c r="C84" s="33"/>
      <c r="D84" s="44" t="s">
        <v>61</v>
      </c>
      <c r="E84" s="47" t="s">
        <v>62</v>
      </c>
      <c r="H84" s="48">
        <v>1</v>
      </c>
      <c r="J84" s="49" t="s">
        <v>59</v>
      </c>
      <c r="K84" s="37"/>
    </row>
    <row r="85" spans="1:14" hidden="1">
      <c r="A85" s="7" t="s">
        <v>64</v>
      </c>
    </row>
    <row r="86" spans="1:14">
      <c r="A86" s="7">
        <v>9</v>
      </c>
      <c r="B86" s="33" t="s">
        <v>102</v>
      </c>
      <c r="C86" s="33"/>
      <c r="D86" s="36" t="s">
        <v>103</v>
      </c>
      <c r="E86" s="37"/>
      <c r="F86" s="37"/>
      <c r="G86" s="38" t="s">
        <v>14</v>
      </c>
      <c r="H86" s="39">
        <v>1</v>
      </c>
      <c r="I86" s="39"/>
      <c r="J86" s="40"/>
      <c r="K86" s="41">
        <f>IF(AND(H86= "",I86= ""), 0, ROUND(ROUND(J86, 2) * ROUND(IF(I86="",H86,I86),  0), 2))</f>
        <v/>
      </c>
      <c r="L86" s="7"/>
      <c r="N86" s="42">
        <v>0.2</v>
      </c>
    </row>
    <row r="87" spans="1:14" hidden="1">
      <c r="A87" s="7" t="s">
        <v>51</v>
      </c>
    </row>
    <row r="88" spans="1:14" ht="33.75" customHeight="1">
      <c r="A88" s="7" t="s">
        <v>52</v>
      </c>
      <c r="B88" s="43"/>
      <c r="C88" s="43"/>
      <c r="D88" s="43" t="s">
        <v>104</v>
      </c>
      <c r="E88" s="43"/>
      <c r="F88" s="43"/>
      <c r="G88" s="43"/>
      <c r="H88" s="43"/>
      <c r="I88" s="43"/>
      <c r="J88" s="43"/>
      <c r="K88" s="43"/>
    </row>
    <row r="89" spans="1:14">
      <c r="A89" s="7" t="s">
        <v>54</v>
      </c>
      <c r="B89" s="33"/>
      <c r="C89" s="33"/>
      <c r="D89" s="44" t="s">
        <v>55</v>
      </c>
      <c r="K89" s="37"/>
    </row>
    <row r="90" spans="1:14">
      <c r="A90" s="7" t="s">
        <v>56</v>
      </c>
      <c r="B90" s="33" t="s">
        <v>57</v>
      </c>
      <c r="C90" s="33"/>
      <c r="D90" s="44" t="s">
        <v>105</v>
      </c>
      <c r="E90" s="45">
        <v>1</v>
      </c>
      <c r="F90" s="46" t="s">
        <v>59</v>
      </c>
      <c r="K90" s="37"/>
    </row>
    <row r="91" spans="1:14">
      <c r="A91" s="7" t="s">
        <v>60</v>
      </c>
      <c r="B91" s="33"/>
      <c r="C91" s="33"/>
      <c r="D91" s="44" t="s">
        <v>61</v>
      </c>
      <c r="E91" s="47" t="s">
        <v>62</v>
      </c>
      <c r="H91" s="48">
        <v>1</v>
      </c>
      <c r="J91" s="49" t="s">
        <v>59</v>
      </c>
      <c r="K91" s="37"/>
    </row>
    <row r="92" spans="1:14" hidden="1">
      <c r="A92" s="7" t="s">
        <v>64</v>
      </c>
    </row>
    <row r="93" spans="1:14">
      <c r="A93" s="7">
        <v>9</v>
      </c>
      <c r="B93" s="33" t="s">
        <v>106</v>
      </c>
      <c r="C93" s="33"/>
      <c r="D93" s="36" t="s">
        <v>107</v>
      </c>
      <c r="E93" s="37"/>
      <c r="F93" s="37"/>
      <c r="G93" s="38" t="s">
        <v>14</v>
      </c>
      <c r="H93" s="39">
        <v>2</v>
      </c>
      <c r="I93" s="39"/>
      <c r="J93" s="40"/>
      <c r="K93" s="41">
        <f>IF(AND(H93= "",I93= ""), 0, ROUND(ROUND(J93, 2) * ROUND(IF(I93="",H93,I93),  0), 2))</f>
        <v/>
      </c>
      <c r="L93" s="7"/>
      <c r="N93" s="42">
        <v>0.2</v>
      </c>
    </row>
    <row r="94" spans="1:14" hidden="1">
      <c r="A94" s="7" t="s">
        <v>51</v>
      </c>
    </row>
    <row r="95" spans="1:14" ht="33.75" customHeight="1">
      <c r="A95" s="7" t="s">
        <v>52</v>
      </c>
      <c r="B95" s="43"/>
      <c r="C95" s="43"/>
      <c r="D95" s="43" t="s">
        <v>108</v>
      </c>
      <c r="E95" s="43"/>
      <c r="F95" s="43"/>
      <c r="G95" s="43"/>
      <c r="H95" s="43"/>
      <c r="I95" s="43"/>
      <c r="J95" s="43"/>
      <c r="K95" s="43"/>
    </row>
    <row r="96" spans="1:14">
      <c r="A96" s="7" t="s">
        <v>54</v>
      </c>
      <c r="B96" s="33"/>
      <c r="C96" s="33"/>
      <c r="D96" s="44" t="s">
        <v>55</v>
      </c>
      <c r="K96" s="37"/>
    </row>
    <row r="97" spans="1:14">
      <c r="A97" s="7" t="s">
        <v>56</v>
      </c>
      <c r="B97" s="33" t="s">
        <v>57</v>
      </c>
      <c r="C97" s="33"/>
      <c r="D97" s="44" t="s">
        <v>101</v>
      </c>
      <c r="E97" s="45">
        <v>1</v>
      </c>
      <c r="F97" s="46" t="s">
        <v>59</v>
      </c>
      <c r="K97" s="37"/>
    </row>
    <row r="98" spans="1:14">
      <c r="A98" s="7" t="s">
        <v>56</v>
      </c>
      <c r="B98" s="33" t="s">
        <v>57</v>
      </c>
      <c r="C98" s="33"/>
      <c r="D98" s="44" t="s">
        <v>105</v>
      </c>
      <c r="E98" s="45">
        <v>1</v>
      </c>
      <c r="F98" s="46" t="s">
        <v>59</v>
      </c>
      <c r="K98" s="37"/>
    </row>
    <row r="99" spans="1:14">
      <c r="A99" s="7" t="s">
        <v>60</v>
      </c>
      <c r="B99" s="33"/>
      <c r="C99" s="33"/>
      <c r="D99" s="44" t="s">
        <v>61</v>
      </c>
      <c r="E99" s="47" t="s">
        <v>62</v>
      </c>
      <c r="H99" s="48">
        <v>2</v>
      </c>
      <c r="J99" s="49" t="s">
        <v>59</v>
      </c>
      <c r="K99" s="37"/>
    </row>
    <row r="100" spans="1:14" hidden="1">
      <c r="A100" s="7" t="s">
        <v>64</v>
      </c>
    </row>
    <row r="101" spans="1:14">
      <c r="A101" s="7">
        <v>9</v>
      </c>
      <c r="B101" s="33" t="s">
        <v>109</v>
      </c>
      <c r="C101" s="33"/>
      <c r="D101" s="36" t="s">
        <v>110</v>
      </c>
      <c r="E101" s="37"/>
      <c r="F101" s="37"/>
      <c r="G101" s="38" t="s">
        <v>14</v>
      </c>
      <c r="H101" s="39">
        <v>1</v>
      </c>
      <c r="I101" s="39"/>
      <c r="J101" s="40"/>
      <c r="K101" s="41">
        <f>IF(AND(H101= "",I101= ""), 0, ROUND(ROUND(J101, 2) * ROUND(IF(I101="",H101,I101),  0), 2))</f>
        <v/>
      </c>
      <c r="L101" s="7"/>
      <c r="N101" s="42">
        <v>0.2</v>
      </c>
    </row>
    <row r="102" spans="1:14" hidden="1">
      <c r="A102" s="7" t="s">
        <v>51</v>
      </c>
    </row>
    <row r="103" spans="1:14" ht="33.75" customHeight="1">
      <c r="A103" s="7" t="s">
        <v>52</v>
      </c>
      <c r="B103" s="43"/>
      <c r="C103" s="43"/>
      <c r="D103" s="43" t="s">
        <v>86</v>
      </c>
      <c r="E103" s="43"/>
      <c r="F103" s="43"/>
      <c r="G103" s="43"/>
      <c r="H103" s="43"/>
      <c r="I103" s="43"/>
      <c r="J103" s="43"/>
      <c r="K103" s="43"/>
    </row>
    <row r="104" spans="1:14">
      <c r="A104" s="7" t="s">
        <v>54</v>
      </c>
      <c r="B104" s="33"/>
      <c r="C104" s="33"/>
      <c r="D104" s="44" t="s">
        <v>55</v>
      </c>
      <c r="K104" s="37"/>
    </row>
    <row r="105" spans="1:14">
      <c r="A105" s="7" t="s">
        <v>56</v>
      </c>
      <c r="B105" s="33" t="s">
        <v>57</v>
      </c>
      <c r="C105" s="33"/>
      <c r="D105" s="44" t="s">
        <v>87</v>
      </c>
      <c r="E105" s="45">
        <v>1</v>
      </c>
      <c r="F105" s="46" t="s">
        <v>59</v>
      </c>
      <c r="K105" s="37"/>
    </row>
    <row r="106" spans="1:14">
      <c r="A106" s="7" t="s">
        <v>60</v>
      </c>
      <c r="B106" s="33"/>
      <c r="C106" s="33"/>
      <c r="D106" s="44" t="s">
        <v>61</v>
      </c>
      <c r="E106" s="47" t="s">
        <v>62</v>
      </c>
      <c r="H106" s="48">
        <v>1</v>
      </c>
      <c r="J106" s="49" t="s">
        <v>59</v>
      </c>
      <c r="K106" s="37"/>
    </row>
    <row r="107" spans="1:14" hidden="1">
      <c r="A107" s="7" t="s">
        <v>64</v>
      </c>
    </row>
    <row r="108" spans="1:14" hidden="1">
      <c r="A108" s="7" t="s">
        <v>65</v>
      </c>
    </row>
    <row r="109" spans="1:14">
      <c r="A109" s="7">
        <v>8</v>
      </c>
      <c r="B109" s="33" t="s">
        <v>111</v>
      </c>
      <c r="C109" s="33"/>
      <c r="D109" s="34" t="s">
        <v>112</v>
      </c>
      <c r="E109" s="34"/>
      <c r="F109" s="34"/>
      <c r="K109" s="35"/>
      <c r="L109" s="7"/>
    </row>
    <row r="110" spans="1:14" hidden="1">
      <c r="A110" s="7" t="s">
        <v>47</v>
      </c>
    </row>
    <row r="111" spans="1:14">
      <c r="A111" s="7">
        <v>9</v>
      </c>
      <c r="B111" s="33" t="s">
        <v>113</v>
      </c>
      <c r="C111" s="33"/>
      <c r="D111" s="36" t="s">
        <v>114</v>
      </c>
      <c r="E111" s="37"/>
      <c r="F111" s="37"/>
      <c r="G111" s="38" t="s">
        <v>13</v>
      </c>
      <c r="H111" s="50">
        <v>20</v>
      </c>
      <c r="I111" s="50"/>
      <c r="J111" s="40"/>
      <c r="K111" s="41">
        <f>IF(AND(H111= "",I111= ""), 0, ROUND(ROUND(J111, 2) * ROUND(IF(I111="",H111,I111),  2), 2))</f>
        <v/>
      </c>
      <c r="L111" s="7"/>
      <c r="N111" s="42">
        <v>0.2</v>
      </c>
    </row>
    <row r="112" spans="1:14" ht="78.75" customHeight="1">
      <c r="A112" s="7" t="s">
        <v>52</v>
      </c>
      <c r="B112" s="43"/>
      <c r="C112" s="43"/>
      <c r="D112" s="43" t="s">
        <v>115</v>
      </c>
      <c r="E112" s="43"/>
      <c r="F112" s="43"/>
      <c r="G112" s="43"/>
      <c r="H112" s="43"/>
      <c r="I112" s="43"/>
      <c r="J112" s="43"/>
      <c r="K112" s="43"/>
    </row>
    <row r="113" spans="1:11">
      <c r="A113" s="7" t="s">
        <v>54</v>
      </c>
      <c r="B113" s="33"/>
      <c r="C113" s="33"/>
      <c r="D113" s="44" t="s">
        <v>116</v>
      </c>
      <c r="K113" s="37"/>
    </row>
    <row r="114" spans="1:11">
      <c r="A114" s="7" t="s">
        <v>56</v>
      </c>
      <c r="B114" s="33" t="s">
        <v>57</v>
      </c>
      <c r="C114" s="33"/>
      <c r="D114" s="44" t="s">
        <v>117</v>
      </c>
      <c r="E114" s="51">
        <v>2.34</v>
      </c>
      <c r="F114" s="52" t="s">
        <v>71</v>
      </c>
      <c r="K114" s="37"/>
    </row>
    <row r="115" spans="1:11">
      <c r="A115" s="7" t="s">
        <v>56</v>
      </c>
      <c r="B115" s="33" t="s">
        <v>57</v>
      </c>
      <c r="C115" s="33"/>
      <c r="D115" s="44" t="s">
        <v>118</v>
      </c>
      <c r="E115" s="51">
        <v>2.34</v>
      </c>
      <c r="F115" s="52" t="s">
        <v>71</v>
      </c>
      <c r="K115" s="37"/>
    </row>
    <row r="116" spans="1:11">
      <c r="A116" s="7" t="s">
        <v>56</v>
      </c>
      <c r="B116" s="33" t="s">
        <v>57</v>
      </c>
      <c r="C116" s="33"/>
      <c r="D116" s="44" t="s">
        <v>119</v>
      </c>
      <c r="E116" s="51">
        <v>2.43</v>
      </c>
      <c r="F116" s="52" t="s">
        <v>71</v>
      </c>
      <c r="K116" s="37"/>
    </row>
    <row r="117" spans="1:11" ht="22.5" customHeight="1">
      <c r="A117" s="7" t="s">
        <v>56</v>
      </c>
      <c r="B117" s="33" t="s">
        <v>57</v>
      </c>
      <c r="C117" s="33"/>
      <c r="D117" s="44" t="s">
        <v>120</v>
      </c>
      <c r="E117" s="51">
        <v>4.45</v>
      </c>
      <c r="F117" s="52" t="s">
        <v>71</v>
      </c>
      <c r="K117" s="37"/>
    </row>
    <row r="118" spans="1:11">
      <c r="A118" s="7" t="s">
        <v>56</v>
      </c>
      <c r="B118" s="33" t="s">
        <v>57</v>
      </c>
      <c r="C118" s="33"/>
      <c r="D118" s="44" t="s">
        <v>121</v>
      </c>
      <c r="E118" s="51">
        <v>1.17</v>
      </c>
      <c r="F118" s="52" t="s">
        <v>71</v>
      </c>
      <c r="K118" s="37"/>
    </row>
    <row r="119" spans="1:11">
      <c r="A119" s="7" t="s">
        <v>54</v>
      </c>
      <c r="B119" s="33"/>
      <c r="C119" s="33"/>
      <c r="D119" s="44" t="s">
        <v>122</v>
      </c>
      <c r="K119" s="37"/>
    </row>
    <row r="120" spans="1:11">
      <c r="A120" s="7" t="s">
        <v>56</v>
      </c>
      <c r="B120" s="33" t="s">
        <v>57</v>
      </c>
      <c r="C120" s="33"/>
      <c r="D120" s="44" t="s">
        <v>123</v>
      </c>
      <c r="E120" s="51">
        <v>0.52</v>
      </c>
      <c r="F120" s="52" t="s">
        <v>71</v>
      </c>
      <c r="K120" s="37"/>
    </row>
    <row r="121" spans="1:11">
      <c r="A121" s="7" t="s">
        <v>56</v>
      </c>
      <c r="B121" s="33" t="s">
        <v>57</v>
      </c>
      <c r="C121" s="33"/>
      <c r="D121" s="44" t="s">
        <v>124</v>
      </c>
      <c r="E121" s="51">
        <v>0.52</v>
      </c>
      <c r="F121" s="52" t="s">
        <v>71</v>
      </c>
      <c r="K121" s="37"/>
    </row>
    <row r="122" spans="1:11">
      <c r="A122" s="7" t="s">
        <v>56</v>
      </c>
      <c r="B122" s="33" t="s">
        <v>57</v>
      </c>
      <c r="C122" s="33"/>
      <c r="D122" s="44" t="s">
        <v>125</v>
      </c>
      <c r="E122" s="51">
        <v>0.52</v>
      </c>
      <c r="F122" s="52" t="s">
        <v>71</v>
      </c>
      <c r="K122" s="37"/>
    </row>
    <row r="123" spans="1:11">
      <c r="A123" s="7" t="s">
        <v>56</v>
      </c>
      <c r="B123" s="33" t="s">
        <v>57</v>
      </c>
      <c r="C123" s="33"/>
      <c r="D123" s="44" t="s">
        <v>126</v>
      </c>
      <c r="E123" s="51">
        <v>0.52</v>
      </c>
      <c r="F123" s="52" t="s">
        <v>71</v>
      </c>
      <c r="K123" s="37"/>
    </row>
    <row r="124" spans="1:11">
      <c r="A124" s="7" t="s">
        <v>56</v>
      </c>
      <c r="B124" s="33" t="s">
        <v>57</v>
      </c>
      <c r="C124" s="33"/>
      <c r="D124" s="44" t="s">
        <v>127</v>
      </c>
      <c r="E124" s="51">
        <v>0.52</v>
      </c>
      <c r="F124" s="52" t="s">
        <v>71</v>
      </c>
      <c r="K124" s="37"/>
    </row>
    <row r="125" spans="1:11">
      <c r="A125" s="7" t="s">
        <v>56</v>
      </c>
      <c r="B125" s="33" t="s">
        <v>57</v>
      </c>
      <c r="C125" s="33"/>
      <c r="D125" s="44" t="s">
        <v>128</v>
      </c>
      <c r="E125" s="51">
        <v>0.52</v>
      </c>
      <c r="F125" s="52" t="s">
        <v>71</v>
      </c>
      <c r="K125" s="37"/>
    </row>
    <row r="126" spans="1:11">
      <c r="A126" s="7" t="s">
        <v>56</v>
      </c>
      <c r="B126" s="33" t="s">
        <v>57</v>
      </c>
      <c r="C126" s="33"/>
      <c r="D126" s="44" t="s">
        <v>129</v>
      </c>
      <c r="E126" s="51">
        <v>0.52</v>
      </c>
      <c r="F126" s="52" t="s">
        <v>71</v>
      </c>
      <c r="K126" s="37"/>
    </row>
    <row r="127" spans="1:11">
      <c r="A127" s="7" t="s">
        <v>56</v>
      </c>
      <c r="B127" s="33" t="s">
        <v>57</v>
      </c>
      <c r="C127" s="33"/>
      <c r="D127" s="44" t="s">
        <v>130</v>
      </c>
      <c r="E127" s="51">
        <v>0.52</v>
      </c>
      <c r="F127" s="52" t="s">
        <v>71</v>
      </c>
      <c r="K127" s="37"/>
    </row>
    <row r="128" spans="1:11">
      <c r="A128" s="7" t="s">
        <v>56</v>
      </c>
      <c r="B128" s="33" t="s">
        <v>57</v>
      </c>
      <c r="C128" s="33"/>
      <c r="D128" s="44" t="s">
        <v>131</v>
      </c>
      <c r="E128" s="51">
        <v>0.52</v>
      </c>
      <c r="F128" s="52" t="s">
        <v>71</v>
      </c>
      <c r="K128" s="37"/>
    </row>
    <row r="129" spans="1:14">
      <c r="A129" s="7" t="s">
        <v>56</v>
      </c>
      <c r="B129" s="33" t="s">
        <v>57</v>
      </c>
      <c r="C129" s="33"/>
      <c r="D129" s="44" t="s">
        <v>132</v>
      </c>
      <c r="E129" s="51">
        <v>0.52</v>
      </c>
      <c r="F129" s="52" t="s">
        <v>71</v>
      </c>
      <c r="K129" s="37"/>
    </row>
    <row r="130" spans="1:14">
      <c r="A130" s="7" t="s">
        <v>54</v>
      </c>
      <c r="B130" s="33"/>
      <c r="C130" s="33"/>
      <c r="D130" s="44" t="s">
        <v>133</v>
      </c>
      <c r="K130" s="37"/>
    </row>
    <row r="131" spans="1:14">
      <c r="A131" s="7" t="s">
        <v>56</v>
      </c>
      <c r="B131" s="33" t="s">
        <v>57</v>
      </c>
      <c r="C131" s="33"/>
      <c r="D131" s="44" t="s">
        <v>134</v>
      </c>
      <c r="E131" s="51">
        <v>0.59</v>
      </c>
      <c r="F131" s="52" t="s">
        <v>71</v>
      </c>
      <c r="K131" s="37"/>
    </row>
    <row r="132" spans="1:14">
      <c r="A132" s="7" t="s">
        <v>56</v>
      </c>
      <c r="B132" s="33" t="s">
        <v>57</v>
      </c>
      <c r="C132" s="33"/>
      <c r="D132" s="44" t="s">
        <v>135</v>
      </c>
      <c r="E132" s="51">
        <v>0.59</v>
      </c>
      <c r="F132" s="52" t="s">
        <v>71</v>
      </c>
      <c r="K132" s="37"/>
    </row>
    <row r="133" spans="1:14">
      <c r="A133" s="7" t="s">
        <v>56</v>
      </c>
      <c r="B133" s="33" t="s">
        <v>57</v>
      </c>
      <c r="C133" s="33"/>
      <c r="D133" s="44" t="s">
        <v>136</v>
      </c>
      <c r="E133" s="51">
        <v>0.59</v>
      </c>
      <c r="F133" s="52" t="s">
        <v>71</v>
      </c>
      <c r="K133" s="37"/>
    </row>
    <row r="134" spans="1:14">
      <c r="A134" s="7" t="s">
        <v>60</v>
      </c>
      <c r="B134" s="33"/>
      <c r="C134" s="33"/>
      <c r="D134" s="44" t="s">
        <v>73</v>
      </c>
      <c r="E134" s="53" t="s">
        <v>62</v>
      </c>
      <c r="H134" s="54">
        <v>20</v>
      </c>
      <c r="J134" s="55" t="s">
        <v>71</v>
      </c>
      <c r="K134" s="37"/>
    </row>
    <row r="135" spans="1:14" hidden="1">
      <c r="A135" s="7" t="s">
        <v>64</v>
      </c>
    </row>
    <row r="136" spans="1:14" hidden="1">
      <c r="A136" s="7" t="s">
        <v>65</v>
      </c>
    </row>
    <row r="137" spans="1:14">
      <c r="A137" s="7">
        <v>8</v>
      </c>
      <c r="B137" s="33" t="s">
        <v>137</v>
      </c>
      <c r="C137" s="33"/>
      <c r="D137" s="34" t="s">
        <v>138</v>
      </c>
      <c r="E137" s="34"/>
      <c r="F137" s="34"/>
      <c r="K137" s="35"/>
      <c r="L137" s="7"/>
    </row>
    <row r="138" spans="1:14" hidden="1">
      <c r="A138" s="56" t="s">
        <v>139</v>
      </c>
    </row>
    <row r="139" spans="1:14" ht="22.5" customHeight="1">
      <c r="A139" s="7">
        <v>9</v>
      </c>
      <c r="B139" s="33" t="s">
        <v>140</v>
      </c>
      <c r="C139" s="33"/>
      <c r="D139" s="36" t="s">
        <v>141</v>
      </c>
      <c r="E139" s="37"/>
      <c r="F139" s="37"/>
      <c r="G139" s="38" t="s">
        <v>142</v>
      </c>
      <c r="H139" s="50">
        <v>50</v>
      </c>
      <c r="I139" s="50"/>
      <c r="J139" s="40"/>
      <c r="K139" s="41">
        <f>IF(AND(H139= "",I139= ""), 0, ROUND(ROUND(J139, 2) * ROUND(IF(I139="",H139,I139),  2), 2))</f>
        <v/>
      </c>
      <c r="L139" s="7"/>
      <c r="N139" s="42">
        <v>0.2</v>
      </c>
    </row>
    <row r="140" spans="1:14" hidden="1">
      <c r="A140" s="7" t="s">
        <v>51</v>
      </c>
    </row>
    <row r="141" spans="1:14" ht="33.75" customHeight="1">
      <c r="A141" s="7" t="s">
        <v>52</v>
      </c>
      <c r="B141" s="43"/>
      <c r="C141" s="43"/>
      <c r="D141" s="43" t="s">
        <v>143</v>
      </c>
      <c r="E141" s="43"/>
      <c r="F141" s="43"/>
      <c r="G141" s="43"/>
      <c r="H141" s="43"/>
      <c r="I141" s="43"/>
      <c r="J141" s="43"/>
      <c r="K141" s="43"/>
    </row>
    <row r="142" spans="1:14">
      <c r="A142" s="7" t="s">
        <v>54</v>
      </c>
      <c r="B142" s="33"/>
      <c r="C142" s="33"/>
      <c r="D142" s="44" t="s">
        <v>55</v>
      </c>
      <c r="K142" s="37"/>
    </row>
    <row r="143" spans="1:14">
      <c r="A143" s="7" t="s">
        <v>56</v>
      </c>
      <c r="B143" s="33" t="s">
        <v>57</v>
      </c>
      <c r="C143" s="33"/>
      <c r="D143" s="44" t="s">
        <v>144</v>
      </c>
      <c r="E143" s="51">
        <v>22.6</v>
      </c>
      <c r="F143" s="52" t="s">
        <v>145</v>
      </c>
      <c r="K143" s="37"/>
    </row>
    <row r="144" spans="1:14">
      <c r="A144" s="7" t="s">
        <v>56</v>
      </c>
      <c r="B144" s="33" t="s">
        <v>57</v>
      </c>
      <c r="C144" s="33"/>
      <c r="D144" s="44" t="s">
        <v>146</v>
      </c>
      <c r="E144" s="51">
        <v>6.55</v>
      </c>
      <c r="F144" s="52" t="s">
        <v>145</v>
      </c>
      <c r="K144" s="37"/>
    </row>
    <row r="145" spans="1:14">
      <c r="A145" s="7" t="s">
        <v>56</v>
      </c>
      <c r="B145" s="33" t="s">
        <v>57</v>
      </c>
      <c r="C145" s="33"/>
      <c r="D145" s="44" t="s">
        <v>147</v>
      </c>
      <c r="E145" s="51">
        <v>2.99</v>
      </c>
      <c r="F145" s="52" t="s">
        <v>145</v>
      </c>
      <c r="K145" s="37"/>
    </row>
    <row r="146" spans="1:14">
      <c r="A146" s="7" t="s">
        <v>56</v>
      </c>
      <c r="B146" s="33" t="s">
        <v>57</v>
      </c>
      <c r="C146" s="33"/>
      <c r="D146" s="44" t="s">
        <v>148</v>
      </c>
      <c r="E146" s="51">
        <v>2.35</v>
      </c>
      <c r="F146" s="52" t="s">
        <v>145</v>
      </c>
      <c r="K146" s="37"/>
    </row>
    <row r="147" spans="1:14">
      <c r="A147" s="7" t="s">
        <v>56</v>
      </c>
      <c r="B147" s="33" t="s">
        <v>57</v>
      </c>
      <c r="C147" s="33"/>
      <c r="D147" s="44" t="s">
        <v>149</v>
      </c>
      <c r="E147" s="51">
        <v>2.3</v>
      </c>
      <c r="F147" s="52" t="s">
        <v>145</v>
      </c>
      <c r="K147" s="37"/>
    </row>
    <row r="148" spans="1:14">
      <c r="A148" s="7" t="s">
        <v>56</v>
      </c>
      <c r="B148" s="33" t="s">
        <v>57</v>
      </c>
      <c r="C148" s="33"/>
      <c r="D148" s="44" t="s">
        <v>150</v>
      </c>
      <c r="E148" s="51">
        <v>1.55</v>
      </c>
      <c r="F148" s="52" t="s">
        <v>145</v>
      </c>
      <c r="K148" s="37"/>
    </row>
    <row r="149" spans="1:14">
      <c r="A149" s="7" t="s">
        <v>56</v>
      </c>
      <c r="B149" s="33" t="s">
        <v>57</v>
      </c>
      <c r="C149" s="33"/>
      <c r="D149" s="44" t="s">
        <v>151</v>
      </c>
      <c r="E149" s="51">
        <v>2.15</v>
      </c>
      <c r="F149" s="52" t="s">
        <v>145</v>
      </c>
      <c r="K149" s="37"/>
    </row>
    <row r="150" spans="1:14">
      <c r="A150" s="7" t="s">
        <v>56</v>
      </c>
      <c r="B150" s="33" t="s">
        <v>57</v>
      </c>
      <c r="C150" s="33"/>
      <c r="D150" s="44" t="s">
        <v>152</v>
      </c>
      <c r="E150" s="51">
        <v>2.64</v>
      </c>
      <c r="F150" s="52" t="s">
        <v>145</v>
      </c>
      <c r="K150" s="37"/>
    </row>
    <row r="151" spans="1:14">
      <c r="A151" s="7" t="s">
        <v>56</v>
      </c>
      <c r="B151" s="33" t="s">
        <v>57</v>
      </c>
      <c r="C151" s="33"/>
      <c r="D151" s="44" t="s">
        <v>153</v>
      </c>
      <c r="E151" s="51">
        <v>2.64</v>
      </c>
      <c r="F151" s="52" t="s">
        <v>145</v>
      </c>
      <c r="K151" s="37"/>
    </row>
    <row r="152" spans="1:14">
      <c r="A152" s="7" t="s">
        <v>56</v>
      </c>
      <c r="B152" s="33" t="s">
        <v>57</v>
      </c>
      <c r="C152" s="33"/>
      <c r="D152" s="44" t="s">
        <v>154</v>
      </c>
      <c r="E152" s="51">
        <v>2.35</v>
      </c>
      <c r="F152" s="52" t="s">
        <v>145</v>
      </c>
      <c r="K152" s="37"/>
    </row>
    <row r="153" spans="1:14">
      <c r="A153" s="7" t="s">
        <v>60</v>
      </c>
      <c r="B153" s="33"/>
      <c r="C153" s="33"/>
      <c r="D153" s="44" t="s">
        <v>73</v>
      </c>
      <c r="E153" s="53" t="s">
        <v>62</v>
      </c>
      <c r="H153" s="54">
        <v>50</v>
      </c>
      <c r="J153" s="55" t="s">
        <v>145</v>
      </c>
      <c r="K153" s="37"/>
    </row>
    <row r="154" spans="1:14" hidden="1">
      <c r="A154" s="7" t="s">
        <v>64</v>
      </c>
    </row>
    <row r="155" spans="1:14" ht="22.5" customHeight="1">
      <c r="A155" s="7">
        <v>9</v>
      </c>
      <c r="B155" s="33" t="s">
        <v>155</v>
      </c>
      <c r="C155" s="33"/>
      <c r="D155" s="36" t="s">
        <v>156</v>
      </c>
      <c r="E155" s="37"/>
      <c r="F155" s="37"/>
      <c r="G155" s="38" t="s">
        <v>142</v>
      </c>
      <c r="H155" s="50">
        <v>15</v>
      </c>
      <c r="I155" s="50"/>
      <c r="J155" s="40"/>
      <c r="K155" s="41">
        <f>IF(AND(H155= "",I155= ""), 0, ROUND(ROUND(J155, 2) * ROUND(IF(I155="",H155,I155),  2), 2))</f>
        <v/>
      </c>
      <c r="L155" s="7"/>
      <c r="N155" s="42">
        <v>0.2</v>
      </c>
    </row>
    <row r="156" spans="1:14" hidden="1">
      <c r="A156" s="7" t="s">
        <v>51</v>
      </c>
    </row>
    <row r="157" spans="1:14" ht="33.75" customHeight="1">
      <c r="A157" s="7" t="s">
        <v>52</v>
      </c>
      <c r="B157" s="43"/>
      <c r="C157" s="43"/>
      <c r="D157" s="43" t="s">
        <v>157</v>
      </c>
      <c r="E157" s="43"/>
      <c r="F157" s="43"/>
      <c r="G157" s="43"/>
      <c r="H157" s="43"/>
      <c r="I157" s="43"/>
      <c r="J157" s="43"/>
      <c r="K157" s="43"/>
    </row>
    <row r="158" spans="1:14">
      <c r="A158" s="7" t="s">
        <v>54</v>
      </c>
      <c r="B158" s="33"/>
      <c r="C158" s="33"/>
      <c r="D158" s="44" t="s">
        <v>55</v>
      </c>
      <c r="K158" s="37"/>
    </row>
    <row r="159" spans="1:14">
      <c r="A159" s="7" t="s">
        <v>56</v>
      </c>
      <c r="B159" s="33" t="s">
        <v>57</v>
      </c>
      <c r="C159" s="33"/>
      <c r="D159" s="44" t="s">
        <v>158</v>
      </c>
      <c r="E159" s="51">
        <v>4.5</v>
      </c>
      <c r="F159" s="52" t="s">
        <v>145</v>
      </c>
      <c r="K159" s="37"/>
    </row>
    <row r="160" spans="1:14">
      <c r="A160" s="7" t="s">
        <v>56</v>
      </c>
      <c r="B160" s="33" t="s">
        <v>57</v>
      </c>
      <c r="C160" s="33"/>
      <c r="D160" s="44" t="s">
        <v>159</v>
      </c>
      <c r="E160" s="51">
        <v>9.449999999999999</v>
      </c>
      <c r="F160" s="52" t="s">
        <v>145</v>
      </c>
      <c r="K160" s="37"/>
    </row>
    <row r="161" spans="1:14">
      <c r="A161" s="7" t="s">
        <v>60</v>
      </c>
      <c r="B161" s="33"/>
      <c r="C161" s="33"/>
      <c r="D161" s="44" t="s">
        <v>73</v>
      </c>
      <c r="E161" s="53" t="s">
        <v>62</v>
      </c>
      <c r="H161" s="54">
        <v>15</v>
      </c>
      <c r="J161" s="55" t="s">
        <v>145</v>
      </c>
      <c r="K161" s="37"/>
    </row>
    <row r="162" spans="1:14" hidden="1">
      <c r="A162" s="7" t="s">
        <v>64</v>
      </c>
    </row>
    <row r="163" spans="1:14" ht="22.5" customHeight="1">
      <c r="A163" s="7">
        <v>9</v>
      </c>
      <c r="B163" s="33" t="s">
        <v>160</v>
      </c>
      <c r="C163" s="33"/>
      <c r="D163" s="36" t="s">
        <v>161</v>
      </c>
      <c r="E163" s="37"/>
      <c r="F163" s="37"/>
      <c r="G163" s="38" t="s">
        <v>142</v>
      </c>
      <c r="H163" s="50">
        <v>15</v>
      </c>
      <c r="I163" s="50"/>
      <c r="J163" s="40"/>
      <c r="K163" s="41">
        <f>IF(AND(H163= "",I163= ""), 0, ROUND(ROUND(J163, 2) * ROUND(IF(I163="",H163,I163),  2), 2))</f>
        <v/>
      </c>
      <c r="L163" s="7"/>
      <c r="N163" s="42">
        <v>0.2</v>
      </c>
    </row>
    <row r="164" spans="1:14" hidden="1">
      <c r="A164" s="7" t="s">
        <v>51</v>
      </c>
    </row>
    <row r="165" spans="1:14" ht="33.75" customHeight="1">
      <c r="A165" s="7" t="s">
        <v>52</v>
      </c>
      <c r="B165" s="43"/>
      <c r="C165" s="43"/>
      <c r="D165" s="43" t="s">
        <v>157</v>
      </c>
      <c r="E165" s="43"/>
      <c r="F165" s="43"/>
      <c r="G165" s="43"/>
      <c r="H165" s="43"/>
      <c r="I165" s="43"/>
      <c r="J165" s="43"/>
      <c r="K165" s="43"/>
    </row>
    <row r="166" spans="1:14">
      <c r="A166" s="7" t="s">
        <v>54</v>
      </c>
      <c r="B166" s="33"/>
      <c r="C166" s="33"/>
      <c r="D166" s="44" t="s">
        <v>55</v>
      </c>
      <c r="K166" s="37"/>
    </row>
    <row r="167" spans="1:14">
      <c r="A167" s="7" t="s">
        <v>56</v>
      </c>
      <c r="B167" s="33" t="s">
        <v>57</v>
      </c>
      <c r="C167" s="33"/>
      <c r="D167" s="44" t="s">
        <v>144</v>
      </c>
      <c r="E167" s="51">
        <v>4.55</v>
      </c>
      <c r="F167" s="52" t="s">
        <v>145</v>
      </c>
      <c r="K167" s="37"/>
    </row>
    <row r="168" spans="1:14" ht="22.5" customHeight="1">
      <c r="A168" s="7" t="s">
        <v>56</v>
      </c>
      <c r="B168" s="33" t="s">
        <v>57</v>
      </c>
      <c r="C168" s="33"/>
      <c r="D168" s="44" t="s">
        <v>162</v>
      </c>
      <c r="E168" s="51">
        <v>4.5</v>
      </c>
      <c r="F168" s="52" t="s">
        <v>145</v>
      </c>
      <c r="K168" s="37"/>
    </row>
    <row r="169" spans="1:14">
      <c r="A169" s="7" t="s">
        <v>56</v>
      </c>
      <c r="B169" s="33" t="s">
        <v>57</v>
      </c>
      <c r="C169" s="33"/>
      <c r="D169" s="44" t="s">
        <v>159</v>
      </c>
      <c r="E169" s="51">
        <v>4.6</v>
      </c>
      <c r="F169" s="52" t="s">
        <v>145</v>
      </c>
      <c r="K169" s="37"/>
    </row>
    <row r="170" spans="1:14">
      <c r="A170" s="7" t="s">
        <v>60</v>
      </c>
      <c r="B170" s="33"/>
      <c r="C170" s="33"/>
      <c r="D170" s="44" t="s">
        <v>73</v>
      </c>
      <c r="E170" s="53" t="s">
        <v>62</v>
      </c>
      <c r="H170" s="54">
        <v>15</v>
      </c>
      <c r="J170" s="55" t="s">
        <v>145</v>
      </c>
      <c r="K170" s="37"/>
    </row>
    <row r="171" spans="1:14" hidden="1">
      <c r="A171" s="7" t="s">
        <v>64</v>
      </c>
    </row>
    <row r="172" spans="1:14" hidden="1">
      <c r="A172" s="7" t="s">
        <v>65</v>
      </c>
    </row>
    <row r="173" spans="1:14">
      <c r="A173" s="7">
        <v>8</v>
      </c>
      <c r="B173" s="33" t="s">
        <v>163</v>
      </c>
      <c r="C173" s="33"/>
      <c r="D173" s="34" t="s">
        <v>164</v>
      </c>
      <c r="E173" s="34"/>
      <c r="F173" s="34"/>
      <c r="K173" s="35"/>
      <c r="L173" s="7"/>
    </row>
    <row r="174" spans="1:14" ht="22.5" customHeight="1">
      <c r="A174" s="7">
        <v>9</v>
      </c>
      <c r="B174" s="33" t="s">
        <v>165</v>
      </c>
      <c r="C174" s="33"/>
      <c r="D174" s="36" t="s">
        <v>166</v>
      </c>
      <c r="E174" s="37"/>
      <c r="F174" s="37"/>
      <c r="G174" s="38" t="s">
        <v>14</v>
      </c>
      <c r="H174" s="39">
        <v>4</v>
      </c>
      <c r="I174" s="39"/>
      <c r="J174" s="40"/>
      <c r="K174" s="41">
        <f>IF(AND(H174= "",I174= ""), 0, ROUND(ROUND(J174, 2) * ROUND(IF(I174="",H174,I174),  0), 2))</f>
        <v/>
      </c>
      <c r="L174" s="7"/>
      <c r="N174" s="42">
        <v>0.2</v>
      </c>
    </row>
    <row r="175" spans="1:14" hidden="1">
      <c r="A175" s="7" t="s">
        <v>51</v>
      </c>
    </row>
    <row r="176" spans="1:14" ht="33.75" customHeight="1">
      <c r="A176" s="7" t="s">
        <v>52</v>
      </c>
      <c r="B176" s="43"/>
      <c r="C176" s="43"/>
      <c r="D176" s="43" t="s">
        <v>167</v>
      </c>
      <c r="E176" s="43"/>
      <c r="F176" s="43"/>
      <c r="G176" s="43"/>
      <c r="H176" s="43"/>
      <c r="I176" s="43"/>
      <c r="J176" s="43"/>
      <c r="K176" s="43"/>
    </row>
    <row r="177" spans="1:14">
      <c r="A177" s="7" t="s">
        <v>54</v>
      </c>
      <c r="B177" s="33"/>
      <c r="C177" s="33"/>
      <c r="D177" s="44" t="s">
        <v>55</v>
      </c>
      <c r="K177" s="37"/>
    </row>
    <row r="178" spans="1:14">
      <c r="A178" s="7" t="s">
        <v>56</v>
      </c>
      <c r="B178" s="33" t="s">
        <v>57</v>
      </c>
      <c r="C178" s="33"/>
      <c r="D178" s="44" t="s">
        <v>168</v>
      </c>
      <c r="E178" s="45">
        <v>2</v>
      </c>
      <c r="F178" s="46" t="s">
        <v>59</v>
      </c>
      <c r="K178" s="37"/>
    </row>
    <row r="179" spans="1:14">
      <c r="A179" s="7" t="s">
        <v>56</v>
      </c>
      <c r="B179" s="33" t="s">
        <v>57</v>
      </c>
      <c r="C179" s="33"/>
      <c r="D179" s="44" t="s">
        <v>169</v>
      </c>
      <c r="E179" s="45">
        <v>2</v>
      </c>
      <c r="F179" s="46" t="s">
        <v>59</v>
      </c>
      <c r="K179" s="37"/>
    </row>
    <row r="180" spans="1:14">
      <c r="A180" s="7" t="s">
        <v>60</v>
      </c>
      <c r="B180" s="33"/>
      <c r="C180" s="33"/>
      <c r="D180" s="44" t="s">
        <v>61</v>
      </c>
      <c r="E180" s="47" t="s">
        <v>62</v>
      </c>
      <c r="H180" s="48">
        <v>4</v>
      </c>
      <c r="J180" s="49" t="s">
        <v>59</v>
      </c>
      <c r="K180" s="37"/>
    </row>
    <row r="181" spans="1:14" hidden="1">
      <c r="A181" s="7" t="s">
        <v>64</v>
      </c>
    </row>
    <row r="182" spans="1:14">
      <c r="A182" s="7">
        <v>9</v>
      </c>
      <c r="B182" s="33" t="s">
        <v>170</v>
      </c>
      <c r="C182" s="33"/>
      <c r="D182" s="36" t="s">
        <v>171</v>
      </c>
      <c r="E182" s="37"/>
      <c r="F182" s="37"/>
      <c r="G182" s="38" t="s">
        <v>14</v>
      </c>
      <c r="H182" s="39">
        <v>12</v>
      </c>
      <c r="I182" s="39"/>
      <c r="J182" s="40"/>
      <c r="K182" s="41">
        <f>IF(AND(H182= "",I182= ""), 0, ROUND(ROUND(J182, 2) * ROUND(IF(I182="",H182,I182),  0), 2))</f>
        <v/>
      </c>
      <c r="L182" s="7"/>
      <c r="N182" s="42">
        <v>0.2</v>
      </c>
    </row>
    <row r="183" spans="1:14" hidden="1">
      <c r="A183" s="7" t="s">
        <v>51</v>
      </c>
    </row>
    <row r="184" spans="1:14" ht="33.75" customHeight="1">
      <c r="A184" s="7" t="s">
        <v>52</v>
      </c>
      <c r="B184" s="43"/>
      <c r="C184" s="43"/>
      <c r="D184" s="43" t="s">
        <v>172</v>
      </c>
      <c r="E184" s="43"/>
      <c r="F184" s="43"/>
      <c r="G184" s="43"/>
      <c r="H184" s="43"/>
      <c r="I184" s="43"/>
      <c r="J184" s="43"/>
      <c r="K184" s="43"/>
    </row>
    <row r="185" spans="1:14">
      <c r="A185" s="7" t="s">
        <v>54</v>
      </c>
      <c r="B185" s="33"/>
      <c r="C185" s="33"/>
      <c r="D185" s="44" t="s">
        <v>55</v>
      </c>
      <c r="K185" s="37"/>
    </row>
    <row r="186" spans="1:14">
      <c r="A186" s="7" t="s">
        <v>56</v>
      </c>
      <c r="B186" s="33" t="s">
        <v>57</v>
      </c>
      <c r="C186" s="33"/>
      <c r="D186" s="44" t="s">
        <v>168</v>
      </c>
      <c r="E186" s="45">
        <v>2</v>
      </c>
      <c r="F186" s="46" t="s">
        <v>59</v>
      </c>
      <c r="K186" s="37"/>
    </row>
    <row r="187" spans="1:14">
      <c r="A187" s="7" t="s">
        <v>56</v>
      </c>
      <c r="B187" s="33" t="s">
        <v>57</v>
      </c>
      <c r="C187" s="33"/>
      <c r="D187" s="44" t="s">
        <v>169</v>
      </c>
      <c r="E187" s="45">
        <v>2</v>
      </c>
      <c r="F187" s="46" t="s">
        <v>59</v>
      </c>
      <c r="K187" s="37"/>
    </row>
    <row r="188" spans="1:14">
      <c r="A188" s="7" t="s">
        <v>56</v>
      </c>
      <c r="B188" s="33" t="s">
        <v>57</v>
      </c>
      <c r="C188" s="33"/>
      <c r="D188" s="44" t="s">
        <v>173</v>
      </c>
      <c r="E188" s="45">
        <v>1</v>
      </c>
      <c r="F188" s="46" t="s">
        <v>59</v>
      </c>
      <c r="K188" s="37"/>
    </row>
    <row r="189" spans="1:14">
      <c r="A189" s="7" t="s">
        <v>56</v>
      </c>
      <c r="B189" s="33" t="s">
        <v>57</v>
      </c>
      <c r="C189" s="33"/>
      <c r="D189" s="44" t="s">
        <v>174</v>
      </c>
      <c r="E189" s="45">
        <v>1</v>
      </c>
      <c r="F189" s="46" t="s">
        <v>59</v>
      </c>
      <c r="K189" s="37"/>
    </row>
    <row r="190" spans="1:14">
      <c r="A190" s="7" t="s">
        <v>56</v>
      </c>
      <c r="B190" s="33" t="s">
        <v>57</v>
      </c>
      <c r="C190" s="33"/>
      <c r="D190" s="44" t="s">
        <v>175</v>
      </c>
      <c r="E190" s="45">
        <v>1</v>
      </c>
      <c r="F190" s="46" t="s">
        <v>59</v>
      </c>
      <c r="K190" s="37"/>
    </row>
    <row r="191" spans="1:14">
      <c r="A191" s="7" t="s">
        <v>56</v>
      </c>
      <c r="B191" s="33" t="s">
        <v>57</v>
      </c>
      <c r="C191" s="33"/>
      <c r="D191" s="44" t="s">
        <v>176</v>
      </c>
      <c r="E191" s="45">
        <v>1</v>
      </c>
      <c r="F191" s="46" t="s">
        <v>59</v>
      </c>
      <c r="K191" s="37"/>
    </row>
    <row r="192" spans="1:14">
      <c r="A192" s="7" t="s">
        <v>56</v>
      </c>
      <c r="B192" s="33" t="s">
        <v>57</v>
      </c>
      <c r="C192" s="33"/>
      <c r="D192" s="44" t="s">
        <v>177</v>
      </c>
      <c r="E192" s="45">
        <v>1</v>
      </c>
      <c r="F192" s="46" t="s">
        <v>59</v>
      </c>
      <c r="K192" s="37"/>
    </row>
    <row r="193" spans="1:14">
      <c r="A193" s="7" t="s">
        <v>56</v>
      </c>
      <c r="B193" s="33" t="s">
        <v>57</v>
      </c>
      <c r="C193" s="33"/>
      <c r="D193" s="44" t="s">
        <v>178</v>
      </c>
      <c r="E193" s="45">
        <v>1</v>
      </c>
      <c r="F193" s="46" t="s">
        <v>59</v>
      </c>
      <c r="K193" s="37"/>
    </row>
    <row r="194" spans="1:14">
      <c r="A194" s="7" t="s">
        <v>56</v>
      </c>
      <c r="B194" s="33" t="s">
        <v>57</v>
      </c>
      <c r="C194" s="33"/>
      <c r="D194" s="44" t="s">
        <v>179</v>
      </c>
      <c r="E194" s="45">
        <v>1</v>
      </c>
      <c r="F194" s="46" t="s">
        <v>59</v>
      </c>
      <c r="K194" s="37"/>
    </row>
    <row r="195" spans="1:14">
      <c r="A195" s="7" t="s">
        <v>56</v>
      </c>
      <c r="B195" s="33" t="s">
        <v>57</v>
      </c>
      <c r="C195" s="33"/>
      <c r="D195" s="44" t="s">
        <v>180</v>
      </c>
      <c r="E195" s="45">
        <v>1</v>
      </c>
      <c r="F195" s="46" t="s">
        <v>59</v>
      </c>
      <c r="K195" s="37"/>
    </row>
    <row r="196" spans="1:14">
      <c r="A196" s="7" t="s">
        <v>60</v>
      </c>
      <c r="B196" s="33"/>
      <c r="C196" s="33"/>
      <c r="D196" s="44" t="s">
        <v>61</v>
      </c>
      <c r="E196" s="47" t="s">
        <v>62</v>
      </c>
      <c r="H196" s="48">
        <v>12</v>
      </c>
      <c r="J196" s="49" t="s">
        <v>59</v>
      </c>
      <c r="K196" s="37"/>
    </row>
    <row r="197" spans="1:14" hidden="1">
      <c r="A197" s="7" t="s">
        <v>64</v>
      </c>
    </row>
    <row r="198" spans="1:14" hidden="1">
      <c r="A198" s="7" t="s">
        <v>65</v>
      </c>
    </row>
    <row r="199" spans="1:14">
      <c r="A199" s="7">
        <v>8</v>
      </c>
      <c r="B199" s="33" t="s">
        <v>181</v>
      </c>
      <c r="C199" s="33"/>
      <c r="D199" s="34" t="s">
        <v>182</v>
      </c>
      <c r="E199" s="34"/>
      <c r="F199" s="34"/>
      <c r="K199" s="35"/>
      <c r="L199" s="7"/>
    </row>
    <row r="200" spans="1:14">
      <c r="A200" s="7">
        <v>9</v>
      </c>
      <c r="B200" s="33" t="s">
        <v>183</v>
      </c>
      <c r="C200" s="33"/>
      <c r="D200" s="36" t="s">
        <v>184</v>
      </c>
      <c r="E200" s="37"/>
      <c r="F200" s="37"/>
      <c r="G200" s="38" t="s">
        <v>14</v>
      </c>
      <c r="H200" s="39">
        <v>3</v>
      </c>
      <c r="I200" s="39"/>
      <c r="J200" s="40"/>
      <c r="K200" s="41">
        <f>IF(AND(H200= "",I200= ""), 0, ROUND(ROUND(J200, 2) * ROUND(IF(I200="",H200,I200),  0), 2))</f>
        <v/>
      </c>
      <c r="L200" s="7"/>
      <c r="N200" s="42">
        <v>0.2</v>
      </c>
    </row>
    <row r="201" spans="1:14" hidden="1">
      <c r="A201" s="7" t="s">
        <v>51</v>
      </c>
    </row>
    <row r="202" spans="1:14" ht="33.75" customHeight="1">
      <c r="A202" s="7" t="s">
        <v>52</v>
      </c>
      <c r="B202" s="43"/>
      <c r="C202" s="43"/>
      <c r="D202" s="43" t="s">
        <v>185</v>
      </c>
      <c r="E202" s="43"/>
      <c r="F202" s="43"/>
      <c r="G202" s="43"/>
      <c r="H202" s="43"/>
      <c r="I202" s="43"/>
      <c r="J202" s="43"/>
      <c r="K202" s="43"/>
    </row>
    <row r="203" spans="1:14">
      <c r="A203" s="7" t="s">
        <v>54</v>
      </c>
      <c r="B203" s="33"/>
      <c r="C203" s="33"/>
      <c r="D203" s="44" t="s">
        <v>55</v>
      </c>
      <c r="K203" s="37"/>
    </row>
    <row r="204" spans="1:14">
      <c r="A204" s="7" t="s">
        <v>56</v>
      </c>
      <c r="B204" s="33" t="s">
        <v>57</v>
      </c>
      <c r="C204" s="33"/>
      <c r="D204" s="44" t="s">
        <v>186</v>
      </c>
      <c r="E204" s="45">
        <v>3</v>
      </c>
      <c r="F204" s="46" t="s">
        <v>59</v>
      </c>
      <c r="K204" s="37"/>
    </row>
    <row r="205" spans="1:14">
      <c r="A205" s="7" t="s">
        <v>60</v>
      </c>
      <c r="B205" s="33"/>
      <c r="C205" s="33"/>
      <c r="D205" s="44" t="s">
        <v>61</v>
      </c>
      <c r="E205" s="47" t="s">
        <v>62</v>
      </c>
      <c r="H205" s="48">
        <v>3</v>
      </c>
      <c r="J205" s="49" t="s">
        <v>59</v>
      </c>
      <c r="K205" s="37"/>
    </row>
    <row r="206" spans="1:14" hidden="1">
      <c r="A206" s="7" t="s">
        <v>64</v>
      </c>
    </row>
    <row r="207" spans="1:14" hidden="1">
      <c r="A207" s="7" t="s">
        <v>65</v>
      </c>
    </row>
    <row r="208" spans="1:14">
      <c r="A208" s="7" t="s">
        <v>42</v>
      </c>
      <c r="B208" s="37"/>
      <c r="C208" s="37"/>
      <c r="K208" s="37"/>
    </row>
    <row r="209" spans="1:14">
      <c r="B209" s="37"/>
      <c r="C209" s="37"/>
      <c r="D209" s="57" t="s">
        <v>41</v>
      </c>
      <c r="E209" s="58"/>
      <c r="F209" s="58"/>
      <c r="G209" s="59"/>
      <c r="H209" s="59"/>
      <c r="I209" s="59"/>
      <c r="J209" s="59"/>
      <c r="K209" s="60"/>
    </row>
    <row r="210" spans="1:14">
      <c r="B210" s="37"/>
      <c r="C210" s="37"/>
      <c r="D210" s="61"/>
      <c r="E210" s="7"/>
      <c r="F210" s="7"/>
      <c r="G210" s="7"/>
      <c r="H210" s="7"/>
      <c r="I210" s="7"/>
      <c r="J210" s="7"/>
      <c r="K210" s="8"/>
    </row>
    <row r="211" spans="1:14">
      <c r="B211" s="37"/>
      <c r="C211" s="37"/>
      <c r="D211" s="62" t="s">
        <v>187</v>
      </c>
      <c r="E211" s="63"/>
      <c r="F211" s="63"/>
      <c r="G211" s="64">
        <f>SUMIF(L8:L208, IF(L7="","",L7), K8:K208)</f>
        <v/>
      </c>
      <c r="H211" s="64"/>
      <c r="I211" s="64"/>
      <c r="J211" s="64"/>
      <c r="K211" s="65"/>
    </row>
    <row r="212" spans="1:14" hidden="1">
      <c r="B212" s="37"/>
      <c r="C212" s="37"/>
      <c r="D212" s="66" t="s">
        <v>188</v>
      </c>
      <c r="E212" s="67"/>
      <c r="F212" s="67"/>
      <c r="G212" s="68">
        <f>ROUND(SUMIF(L8:L208, IF(L7="","",L7), K8:K208) * 0.2, 2)</f>
        <v/>
      </c>
      <c r="H212" s="68"/>
      <c r="I212" s="68"/>
      <c r="J212" s="68"/>
      <c r="K212" s="69"/>
    </row>
    <row r="213" spans="1:14" hidden="1">
      <c r="B213" s="37"/>
      <c r="C213" s="37"/>
      <c r="D213" s="62" t="s">
        <v>189</v>
      </c>
      <c r="E213" s="63"/>
      <c r="F213" s="63"/>
      <c r="G213" s="64">
        <f>SUM(G211:G212)</f>
        <v/>
      </c>
      <c r="H213" s="64"/>
      <c r="I213" s="64"/>
      <c r="J213" s="64"/>
      <c r="K213" s="65"/>
    </row>
    <row r="214" spans="1:14" ht="31.5" customHeight="1">
      <c r="A214" s="7">
        <v>3</v>
      </c>
      <c r="B214" s="30" t="s">
        <v>190</v>
      </c>
      <c r="C214" s="30"/>
      <c r="D214" s="31" t="s">
        <v>191</v>
      </c>
      <c r="E214" s="31"/>
      <c r="F214" s="31"/>
      <c r="G214" s="31"/>
      <c r="H214" s="31"/>
      <c r="I214" s="31"/>
      <c r="J214" s="31"/>
      <c r="K214" s="32"/>
      <c r="L214" s="7" t="s">
        <v>192</v>
      </c>
    </row>
    <row r="215" spans="1:14" hidden="1">
      <c r="A215" s="7" t="s">
        <v>44</v>
      </c>
    </row>
    <row r="216" spans="1:14">
      <c r="A216" s="7">
        <v>8</v>
      </c>
      <c r="B216" s="33" t="s">
        <v>193</v>
      </c>
      <c r="C216" s="33"/>
      <c r="D216" s="34" t="s">
        <v>194</v>
      </c>
      <c r="E216" s="34"/>
      <c r="F216" s="34"/>
      <c r="K216" s="35"/>
      <c r="L216" s="7" t="s">
        <v>192</v>
      </c>
    </row>
    <row r="217" spans="1:14" ht="22.5" customHeight="1">
      <c r="A217" s="7">
        <v>9</v>
      </c>
      <c r="B217" s="33" t="s">
        <v>195</v>
      </c>
      <c r="C217" s="33"/>
      <c r="D217" s="36" t="s">
        <v>141</v>
      </c>
      <c r="E217" s="37"/>
      <c r="F217" s="37"/>
      <c r="G217" s="38" t="s">
        <v>142</v>
      </c>
      <c r="H217" s="50">
        <v>-50</v>
      </c>
      <c r="I217" s="50"/>
      <c r="J217" s="40"/>
      <c r="K217" s="41">
        <f>IF(AND(H217= "",I217= ""), 0, ROUND(ROUND(J217, 2) * ROUND(IF(I217="",H217,I217),  2), 2))</f>
        <v/>
      </c>
      <c r="L217" s="7" t="s">
        <v>192</v>
      </c>
      <c r="M217" s="7">
        <v>130501</v>
      </c>
      <c r="N217" s="42">
        <v>0.2</v>
      </c>
    </row>
    <row r="218" spans="1:14" ht="22.5" customHeight="1">
      <c r="A218" s="7" t="s">
        <v>60</v>
      </c>
      <c r="B218" s="33"/>
      <c r="C218" s="33"/>
      <c r="D218" s="44" t="s">
        <v>196</v>
      </c>
      <c r="H218" s="54">
        <v>-50</v>
      </c>
      <c r="J218" s="55" t="s">
        <v>145</v>
      </c>
      <c r="K218" s="37"/>
    </row>
    <row r="219" spans="1:14" hidden="1">
      <c r="A219" s="7" t="s">
        <v>64</v>
      </c>
    </row>
    <row r="220" spans="1:14" ht="22.5" customHeight="1">
      <c r="A220" s="7">
        <v>9</v>
      </c>
      <c r="B220" s="33" t="s">
        <v>197</v>
      </c>
      <c r="C220" s="33"/>
      <c r="D220" s="36" t="s">
        <v>156</v>
      </c>
      <c r="E220" s="37"/>
      <c r="F220" s="37"/>
      <c r="G220" s="38" t="s">
        <v>142</v>
      </c>
      <c r="H220" s="50">
        <v>-15</v>
      </c>
      <c r="I220" s="50"/>
      <c r="J220" s="40"/>
      <c r="K220" s="41">
        <f>IF(AND(H220= "",I220= ""), 0, ROUND(ROUND(J220, 2) * ROUND(IF(I220="",H220,I220),  2), 2))</f>
        <v/>
      </c>
      <c r="L220" s="7" t="s">
        <v>192</v>
      </c>
      <c r="M220" s="7">
        <v>130501</v>
      </c>
      <c r="N220" s="42">
        <v>0.2</v>
      </c>
    </row>
    <row r="221" spans="1:14" ht="22.5" customHeight="1">
      <c r="A221" s="7" t="s">
        <v>60</v>
      </c>
      <c r="B221" s="33"/>
      <c r="C221" s="33"/>
      <c r="D221" s="44" t="s">
        <v>198</v>
      </c>
      <c r="H221" s="54">
        <v>-15</v>
      </c>
      <c r="J221" s="55" t="s">
        <v>145</v>
      </c>
      <c r="K221" s="37"/>
    </row>
    <row r="222" spans="1:14" hidden="1">
      <c r="A222" s="7" t="s">
        <v>64</v>
      </c>
    </row>
    <row r="223" spans="1:14" ht="22.5" customHeight="1">
      <c r="A223" s="7">
        <v>9</v>
      </c>
      <c r="B223" s="33" t="s">
        <v>199</v>
      </c>
      <c r="C223" s="33"/>
      <c r="D223" s="36" t="s">
        <v>161</v>
      </c>
      <c r="E223" s="37"/>
      <c r="F223" s="37"/>
      <c r="G223" s="38" t="s">
        <v>142</v>
      </c>
      <c r="H223" s="50">
        <v>-15</v>
      </c>
      <c r="I223" s="50"/>
      <c r="J223" s="40"/>
      <c r="K223" s="41">
        <f>IF(AND(H223= "",I223= ""), 0, ROUND(ROUND(J223, 2) * ROUND(IF(I223="",H223,I223),  2), 2))</f>
        <v/>
      </c>
      <c r="L223" s="7" t="s">
        <v>192</v>
      </c>
      <c r="M223" s="7">
        <v>130501</v>
      </c>
      <c r="N223" s="42">
        <v>0.2</v>
      </c>
    </row>
    <row r="224" spans="1:14" ht="22.5" customHeight="1">
      <c r="A224" s="7" t="s">
        <v>60</v>
      </c>
      <c r="B224" s="33"/>
      <c r="C224" s="33"/>
      <c r="D224" s="44" t="s">
        <v>200</v>
      </c>
      <c r="H224" s="54">
        <v>-15</v>
      </c>
      <c r="J224" s="55" t="s">
        <v>145</v>
      </c>
      <c r="K224" s="37"/>
    </row>
    <row r="225" spans="1:14" hidden="1">
      <c r="A225" s="7" t="s">
        <v>64</v>
      </c>
    </row>
    <row r="226" spans="1:14" hidden="1">
      <c r="A226" s="7" t="s">
        <v>65</v>
      </c>
    </row>
    <row r="227" spans="1:14">
      <c r="A227" s="7">
        <v>8</v>
      </c>
      <c r="B227" s="33" t="s">
        <v>201</v>
      </c>
      <c r="C227" s="33"/>
      <c r="D227" s="34" t="s">
        <v>202</v>
      </c>
      <c r="E227" s="34"/>
      <c r="F227" s="34"/>
      <c r="K227" s="35"/>
      <c r="L227" s="7" t="s">
        <v>192</v>
      </c>
    </row>
    <row r="228" spans="1:14" ht="22.5" customHeight="1">
      <c r="A228" s="7">
        <v>9</v>
      </c>
      <c r="B228" s="33" t="s">
        <v>203</v>
      </c>
      <c r="C228" s="33"/>
      <c r="D228" s="36" t="s">
        <v>141</v>
      </c>
      <c r="E228" s="37"/>
      <c r="F228" s="37"/>
      <c r="G228" s="38" t="s">
        <v>142</v>
      </c>
      <c r="H228" s="50">
        <v>50</v>
      </c>
      <c r="I228" s="50"/>
      <c r="J228" s="40"/>
      <c r="K228" s="41">
        <f>IF(AND(H228= "",I228= ""), 0, ROUND(ROUND(J228, 2) * ROUND(IF(I228="",H228,I228),  2), 2))</f>
        <v/>
      </c>
      <c r="L228" s="7" t="s">
        <v>192</v>
      </c>
      <c r="M228" s="7">
        <v>130501</v>
      </c>
      <c r="N228" s="42">
        <v>0.2</v>
      </c>
    </row>
    <row r="229" spans="1:14" hidden="1">
      <c r="A229" s="7" t="s">
        <v>51</v>
      </c>
    </row>
    <row r="230" spans="1:14" ht="33.75" customHeight="1">
      <c r="A230" s="7" t="s">
        <v>52</v>
      </c>
      <c r="B230" s="43"/>
      <c r="C230" s="43"/>
      <c r="D230" s="43" t="s">
        <v>143</v>
      </c>
      <c r="E230" s="43"/>
      <c r="F230" s="43"/>
      <c r="G230" s="43"/>
      <c r="H230" s="43"/>
      <c r="I230" s="43"/>
      <c r="J230" s="43"/>
      <c r="K230" s="43"/>
    </row>
    <row r="231" spans="1:14">
      <c r="A231" s="7" t="s">
        <v>60</v>
      </c>
      <c r="B231" s="33"/>
      <c r="C231" s="33"/>
      <c r="D231" s="44" t="s">
        <v>204</v>
      </c>
      <c r="H231" s="54">
        <v>50</v>
      </c>
      <c r="J231" s="55" t="s">
        <v>145</v>
      </c>
      <c r="K231" s="37"/>
    </row>
    <row r="232" spans="1:14" hidden="1">
      <c r="A232" s="7" t="s">
        <v>64</v>
      </c>
    </row>
    <row r="233" spans="1:14" ht="22.5" customHeight="1">
      <c r="A233" s="7">
        <v>9</v>
      </c>
      <c r="B233" s="33" t="s">
        <v>205</v>
      </c>
      <c r="C233" s="33"/>
      <c r="D233" s="36" t="s">
        <v>156</v>
      </c>
      <c r="E233" s="37"/>
      <c r="F233" s="37"/>
      <c r="G233" s="38" t="s">
        <v>142</v>
      </c>
      <c r="H233" s="50">
        <v>15</v>
      </c>
      <c r="I233" s="50"/>
      <c r="J233" s="40"/>
      <c r="K233" s="41">
        <f>IF(AND(H233= "",I233= ""), 0, ROUND(ROUND(J233, 2) * ROUND(IF(I233="",H233,I233),  2), 2))</f>
        <v/>
      </c>
      <c r="L233" s="7" t="s">
        <v>192</v>
      </c>
      <c r="M233" s="7">
        <v>130501</v>
      </c>
      <c r="N233" s="42">
        <v>0.2</v>
      </c>
    </row>
    <row r="234" spans="1:14" hidden="1">
      <c r="A234" s="7" t="s">
        <v>51</v>
      </c>
    </row>
    <row r="235" spans="1:14" ht="33.75" customHeight="1">
      <c r="A235" s="7" t="s">
        <v>52</v>
      </c>
      <c r="B235" s="43"/>
      <c r="C235" s="43"/>
      <c r="D235" s="43" t="s">
        <v>157</v>
      </c>
      <c r="E235" s="43"/>
      <c r="F235" s="43"/>
      <c r="G235" s="43"/>
      <c r="H235" s="43"/>
      <c r="I235" s="43"/>
      <c r="J235" s="43"/>
      <c r="K235" s="43"/>
    </row>
    <row r="236" spans="1:14">
      <c r="A236" s="7" t="s">
        <v>60</v>
      </c>
      <c r="B236" s="33"/>
      <c r="C236" s="33"/>
      <c r="D236" s="44" t="s">
        <v>206</v>
      </c>
      <c r="H236" s="54">
        <v>15</v>
      </c>
      <c r="J236" s="55" t="s">
        <v>145</v>
      </c>
      <c r="K236" s="37"/>
    </row>
    <row r="237" spans="1:14" hidden="1">
      <c r="A237" s="7" t="s">
        <v>64</v>
      </c>
    </row>
    <row r="238" spans="1:14" ht="22.5" customHeight="1">
      <c r="A238" s="7">
        <v>9</v>
      </c>
      <c r="B238" s="33" t="s">
        <v>207</v>
      </c>
      <c r="C238" s="33"/>
      <c r="D238" s="36" t="s">
        <v>161</v>
      </c>
      <c r="E238" s="37"/>
      <c r="F238" s="37"/>
      <c r="G238" s="38" t="s">
        <v>142</v>
      </c>
      <c r="H238" s="50">
        <v>15</v>
      </c>
      <c r="I238" s="50"/>
      <c r="J238" s="40"/>
      <c r="K238" s="41">
        <f>IF(AND(H238= "",I238= ""), 0, ROUND(ROUND(J238, 2) * ROUND(IF(I238="",H238,I238),  2), 2))</f>
        <v/>
      </c>
      <c r="L238" s="7" t="s">
        <v>192</v>
      </c>
      <c r="M238" s="7">
        <v>130501</v>
      </c>
      <c r="N238" s="42">
        <v>0.2</v>
      </c>
    </row>
    <row r="239" spans="1:14" hidden="1">
      <c r="A239" s="7" t="s">
        <v>51</v>
      </c>
    </row>
    <row r="240" spans="1:14" ht="33.75" customHeight="1">
      <c r="A240" s="7" t="s">
        <v>52</v>
      </c>
      <c r="B240" s="43"/>
      <c r="C240" s="43"/>
      <c r="D240" s="43" t="s">
        <v>157</v>
      </c>
      <c r="E240" s="43"/>
      <c r="F240" s="43"/>
      <c r="G240" s="43"/>
      <c r="H240" s="43"/>
      <c r="I240" s="43"/>
      <c r="J240" s="43"/>
      <c r="K240" s="43"/>
    </row>
    <row r="241" spans="1:11">
      <c r="A241" s="7" t="s">
        <v>60</v>
      </c>
      <c r="B241" s="33"/>
      <c r="C241" s="33"/>
      <c r="D241" s="44" t="s">
        <v>208</v>
      </c>
      <c r="H241" s="54">
        <v>15</v>
      </c>
      <c r="J241" s="55" t="s">
        <v>145</v>
      </c>
      <c r="K241" s="37"/>
    </row>
    <row r="242" spans="1:11" hidden="1">
      <c r="A242" s="7" t="s">
        <v>64</v>
      </c>
    </row>
    <row r="243" spans="1:11" hidden="1">
      <c r="A243" s="7" t="s">
        <v>65</v>
      </c>
    </row>
    <row r="244" spans="1:11">
      <c r="A244" s="7" t="s">
        <v>42</v>
      </c>
      <c r="B244" s="37"/>
      <c r="C244" s="37"/>
      <c r="K244" s="37"/>
    </row>
    <row r="245" spans="1:11">
      <c r="B245" s="37"/>
      <c r="C245" s="37"/>
      <c r="D245" s="57" t="s">
        <v>209</v>
      </c>
      <c r="E245" s="58"/>
      <c r="F245" s="58"/>
      <c r="G245" s="59" t="s">
        <v>210</v>
      </c>
      <c r="H245" s="59"/>
      <c r="I245" s="59"/>
      <c r="J245" s="59"/>
      <c r="K245" s="60"/>
    </row>
    <row r="246" spans="1:11">
      <c r="B246" s="37"/>
      <c r="C246" s="37"/>
      <c r="D246" s="61"/>
      <c r="E246" s="7"/>
      <c r="F246" s="7"/>
      <c r="G246" s="7"/>
      <c r="H246" s="7"/>
      <c r="I246" s="7"/>
      <c r="J246" s="7"/>
      <c r="K246" s="8"/>
    </row>
    <row r="247" spans="1:11">
      <c r="B247" s="37"/>
      <c r="C247" s="37"/>
      <c r="D247" s="62" t="s">
        <v>187</v>
      </c>
      <c r="E247" s="63"/>
      <c r="F247" s="63"/>
      <c r="G247" s="64">
        <f>SUMIF(L215:L244, IF(L214="","",L214), K215:K244)</f>
        <v/>
      </c>
      <c r="H247" s="64"/>
      <c r="I247" s="64"/>
      <c r="J247" s="64"/>
      <c r="K247" s="65"/>
    </row>
    <row r="248" spans="1:11" hidden="1">
      <c r="B248" s="37"/>
      <c r="C248" s="37"/>
      <c r="D248" s="66" t="s">
        <v>188</v>
      </c>
      <c r="E248" s="67"/>
      <c r="F248" s="67"/>
      <c r="G248" s="68">
        <f>ROUND(SUMIF(L215:L244, IF(L214="","",L214), K215:K244) * 0.2, 2)</f>
        <v/>
      </c>
      <c r="H248" s="68"/>
      <c r="I248" s="68"/>
      <c r="J248" s="68"/>
      <c r="K248" s="69"/>
    </row>
    <row r="249" spans="1:11" hidden="1">
      <c r="B249" s="37"/>
      <c r="C249" s="37"/>
      <c r="D249" s="62" t="s">
        <v>189</v>
      </c>
      <c r="E249" s="63"/>
      <c r="F249" s="63"/>
      <c r="G249" s="64">
        <f>SUM(G247:G248)</f>
        <v/>
      </c>
      <c r="H249" s="64"/>
      <c r="I249" s="64"/>
      <c r="J249" s="64"/>
      <c r="K249" s="65"/>
    </row>
    <row r="250" spans="1:11" ht="31.5" customHeight="1">
      <c r="B250" s="3"/>
      <c r="C250" s="3"/>
      <c r="D250" s="70" t="s">
        <v>211</v>
      </c>
      <c r="E250" s="70"/>
      <c r="F250" s="70"/>
      <c r="G250" s="70"/>
      <c r="H250" s="70"/>
      <c r="I250" s="70"/>
      <c r="J250" s="70"/>
      <c r="K250" s="70"/>
    </row>
    <row r="252" spans="1:11">
      <c r="D252" s="71" t="s">
        <v>212</v>
      </c>
      <c r="E252" s="71"/>
      <c r="F252" s="71"/>
      <c r="G252" s="71"/>
      <c r="H252" s="71"/>
      <c r="I252" s="71"/>
      <c r="J252" s="71"/>
      <c r="K252" s="71"/>
    </row>
    <row r="253" spans="1:11">
      <c r="D253" s="72" t="s">
        <v>213</v>
      </c>
      <c r="E253" s="73"/>
      <c r="F253" s="73"/>
      <c r="G253" s="74">
        <f>SUMIF(L11:L200, "", K11:K200)</f>
        <v/>
      </c>
      <c r="H253" s="74"/>
      <c r="I253" s="74"/>
      <c r="J253" s="74"/>
      <c r="K253" s="74"/>
    </row>
    <row r="254" spans="1:11">
      <c r="D254" s="72" t="s">
        <v>214</v>
      </c>
      <c r="E254" s="73"/>
      <c r="F254" s="73"/>
      <c r="G254" s="74">
        <f>"[Non totalisé] "&amp;(SUMIF(A217:A238, "9", K217:K238))&amp;IF(IF(ISNUMBER(FIND(MID(FIXED(1000+1/2),6,1),""&amp;(SUMIF(A217:A238, "9", K217:K238)))),FIND(MID(FIXED(1000+1/2),6,1),""&amp;(SUMIF(A217:A238, "9", K217:K238))),0)=0,MID(FIXED(1000+1/2),6,1),"")&amp;REPT("0",MAX(0,2-IF(ISNUMBER(FIND(MID(FIXED(1000+1/2),6,1),""&amp;(SUMIF(A217:A238, "9", K217:K238)))),LEN((SUMIF(A217:A238, "9", K217:K238)))-IF(ISNUMBER(FIND(MID(FIXED(1000+1/2),6,1),""&amp;(SUMIF(A217:A238, "9", K217:K238)))),FIND(MID(FIXED(1000+1/2),6,1),""&amp;(SUMIF(A217:A238, "9", K217:K238))),0),0)))&amp;" €"</f>
        <v/>
      </c>
      <c r="H254" s="74"/>
      <c r="I254" s="74"/>
      <c r="J254" s="74"/>
      <c r="K254" s="74"/>
    </row>
    <row r="255" spans="1:11">
      <c r="D255" s="75" t="s">
        <v>215</v>
      </c>
      <c r="E255" s="76"/>
      <c r="F255" s="76"/>
      <c r="G255" s="77"/>
      <c r="H255" s="77"/>
      <c r="I255" s="77"/>
      <c r="J255" s="77"/>
      <c r="K255" s="78"/>
    </row>
    <row r="256" spans="1:11">
      <c r="D256" s="79"/>
      <c r="E256" s="3"/>
      <c r="F256" s="3"/>
      <c r="G256" s="3"/>
      <c r="H256" s="3"/>
      <c r="I256" s="3"/>
      <c r="J256" s="3"/>
      <c r="K256" s="80"/>
    </row>
    <row r="257" spans="1:14">
      <c r="A257" s="56"/>
      <c r="D257" s="81" t="s">
        <v>187</v>
      </c>
      <c r="E257" s="7"/>
      <c r="F257" s="7"/>
      <c r="G257" s="82">
        <f>SUMIF(L5:L250, IF(L4="","",L4), K5:K250)</f>
        <v/>
      </c>
      <c r="H257" s="83"/>
      <c r="I257" s="83"/>
      <c r="J257" s="83"/>
      <c r="K257" s="84"/>
    </row>
    <row r="258" spans="1:14">
      <c r="A258" s="56"/>
      <c r="D258" s="81" t="s">
        <v>188</v>
      </c>
      <c r="E258" s="7"/>
      <c r="F258" s="7"/>
      <c r="G258" s="82">
        <f>ROUND(SUMIF(L5:L250, IF(L4="","",L4), K5:K250) * 0.2, 2)</f>
        <v/>
      </c>
      <c r="H258" s="83"/>
      <c r="I258" s="83"/>
      <c r="J258" s="83"/>
      <c r="K258" s="84"/>
    </row>
    <row r="259" spans="1:14">
      <c r="D259" s="85" t="s">
        <v>189</v>
      </c>
      <c r="E259" s="86"/>
      <c r="F259" s="86"/>
      <c r="G259" s="87">
        <f>SUM(G257:G258)</f>
        <v/>
      </c>
      <c r="H259" s="88"/>
      <c r="I259" s="88"/>
      <c r="J259" s="88"/>
      <c r="K259" s="89"/>
    </row>
    <row r="260" spans="1:14">
      <c r="D260" s="90"/>
      <c r="E260" s="7"/>
      <c r="F260" s="7"/>
      <c r="G260" s="7"/>
      <c r="H260" s="7"/>
      <c r="I260" s="7"/>
      <c r="J260" s="7"/>
      <c r="K260" s="7"/>
    </row>
    <row r="261" spans="1:14">
      <c r="D261" s="91" t="s">
        <v>216</v>
      </c>
      <c r="E261" s="91"/>
      <c r="F261" s="91"/>
      <c r="G261" s="91"/>
      <c r="H261" s="91"/>
      <c r="I261" s="91"/>
      <c r="J261" s="91"/>
      <c r="K261" s="91"/>
    </row>
    <row r="262" spans="1:14">
      <c r="D262" s="92">
        <f>IF('Paramètres'!AA2&lt;&gt;"",'Paramètres'!AA2,"")</f>
        <v/>
      </c>
      <c r="E262" s="92"/>
      <c r="F262" s="92"/>
      <c r="G262" s="92"/>
      <c r="H262" s="92"/>
      <c r="I262" s="92"/>
      <c r="J262" s="92"/>
      <c r="K262" s="92"/>
    </row>
    <row r="263" spans="1:14">
      <c r="D263" s="92"/>
      <c r="E263" s="92"/>
      <c r="F263" s="92"/>
      <c r="G263" s="92"/>
      <c r="H263" s="92"/>
      <c r="I263" s="92"/>
      <c r="J263" s="92"/>
      <c r="K263" s="92"/>
    </row>
    <row r="265" spans="1:14">
      <c r="D265" s="71" t="s">
        <v>217</v>
      </c>
      <c r="E265" s="71"/>
      <c r="F265" s="71"/>
      <c r="G265" s="71"/>
      <c r="H265" s="71"/>
      <c r="I265" s="71"/>
      <c r="J265" s="71"/>
      <c r="K265" s="71"/>
    </row>
    <row r="266" spans="1:14">
      <c r="D266" s="91" t="s">
        <v>218</v>
      </c>
      <c r="E266" s="91"/>
      <c r="F266" s="91"/>
      <c r="M266" s="7">
        <v>1</v>
      </c>
    </row>
    <row r="267" spans="1:14">
      <c r="D267" s="90" t="s">
        <v>219</v>
      </c>
      <c r="E267" s="90"/>
      <c r="F267" s="90"/>
      <c r="G267" s="93">
        <f>SUMIF(M5:M250,M267, K5:K250)</f>
        <v/>
      </c>
      <c r="H267" s="93"/>
      <c r="I267" s="93"/>
      <c r="J267" s="93"/>
      <c r="K267" s="93"/>
      <c r="L267" s="7">
        <v>1</v>
      </c>
      <c r="M267" s="7">
        <v>130501</v>
      </c>
    </row>
    <row r="268" spans="1:14" hidden="1">
      <c r="A268" s="7">
        <v>0.2</v>
      </c>
      <c r="D268" s="91">
        <f> "	- dont T.V.A. à 20% sur " &amp;ROUND((SUMPRODUCT((M5:M250=M267)*1, K5:K250,(N5:N250=A268)*1)), 2)&amp; "€ :"</f>
        <v/>
      </c>
      <c r="E268" s="91"/>
      <c r="F268" s="91"/>
      <c r="G268" s="94"/>
      <c r="H268" s="94"/>
      <c r="I268" s="94"/>
      <c r="J268" s="94"/>
      <c r="K268" s="94"/>
      <c r="L268" s="7">
        <v>1</v>
      </c>
      <c r="N268" s="7">
        <f>ROUND((SUMPRODUCT((M5:M250=M267)*1, K5:K250,(N5:N250=A268)*1))*A268, 2)</f>
        <v/>
      </c>
    </row>
    <row r="269" spans="1:14">
      <c r="D269" s="90" t="s">
        <v>220</v>
      </c>
      <c r="E269" s="90"/>
      <c r="F269" s="90"/>
      <c r="G269" s="90"/>
      <c r="H269" s="90"/>
      <c r="I269" s="90"/>
      <c r="J269" s="90"/>
      <c r="K269" s="90"/>
    </row>
    <row r="270" spans="1:14">
      <c r="D270" s="95" t="s">
        <v>221</v>
      </c>
      <c r="E270" s="95"/>
      <c r="F270" s="95"/>
      <c r="G270" s="93">
        <f>SUM(G267:G268)</f>
        <v/>
      </c>
      <c r="H270" s="93"/>
      <c r="I270" s="93"/>
      <c r="J270" s="93"/>
      <c r="K270" s="93"/>
    </row>
    <row r="271" spans="1:14">
      <c r="D271" s="95" t="s">
        <v>222</v>
      </c>
      <c r="E271" s="95"/>
      <c r="F271" s="95"/>
      <c r="G271" s="93">
        <f>SUM(N267:N268)</f>
        <v/>
      </c>
      <c r="H271" s="93"/>
      <c r="I271" s="93"/>
      <c r="J271" s="93"/>
      <c r="K271" s="93"/>
    </row>
    <row r="272" spans="1:14">
      <c r="D272" s="95" t="s">
        <v>223</v>
      </c>
      <c r="E272" s="95"/>
      <c r="F272" s="95"/>
      <c r="G272" s="93">
        <f>SUM(G271:G270)</f>
        <v/>
      </c>
      <c r="H272" s="93"/>
      <c r="I272" s="93"/>
      <c r="J272" s="93"/>
      <c r="K272" s="93"/>
    </row>
  </sheetData>
  <sheetProtection password="E95E" sheet="1" objects="1" selectLockedCells="1"/>
  <mergeCells count="113">
    <mergeCell ref="D3:F3"/>
    <mergeCell ref="D4:F4"/>
    <mergeCell ref="D7:F7"/>
    <mergeCell ref="D9:F9"/>
    <mergeCell ref="D11:F11"/>
    <mergeCell ref="D16:J16"/>
    <mergeCell ref="D22:F22"/>
    <mergeCell ref="D23:F23"/>
    <mergeCell ref="D25:J25"/>
    <mergeCell ref="D31:F31"/>
    <mergeCell ref="D33:J33"/>
    <mergeCell ref="D38:F38"/>
    <mergeCell ref="D40:J40"/>
    <mergeCell ref="D46:F46"/>
    <mergeCell ref="D48:F48"/>
    <mergeCell ref="D50:J50"/>
    <mergeCell ref="D55:F55"/>
    <mergeCell ref="D57:J57"/>
    <mergeCell ref="D63:F63"/>
    <mergeCell ref="D65:F65"/>
    <mergeCell ref="D67:J67"/>
    <mergeCell ref="D72:F72"/>
    <mergeCell ref="D74:J74"/>
    <mergeCell ref="D79:F79"/>
    <mergeCell ref="D81:J81"/>
    <mergeCell ref="D86:F86"/>
    <mergeCell ref="D88:J88"/>
    <mergeCell ref="D93:F93"/>
    <mergeCell ref="D95:J95"/>
    <mergeCell ref="D101:F101"/>
    <mergeCell ref="D103:J103"/>
    <mergeCell ref="D109:F109"/>
    <mergeCell ref="D111:F111"/>
    <mergeCell ref="D112:J112"/>
    <mergeCell ref="D137:F137"/>
    <mergeCell ref="D139:F139"/>
    <mergeCell ref="D141:J141"/>
    <mergeCell ref="D155:F155"/>
    <mergeCell ref="D157:J157"/>
    <mergeCell ref="D163:F163"/>
    <mergeCell ref="D165:J165"/>
    <mergeCell ref="D173:F173"/>
    <mergeCell ref="D174:F174"/>
    <mergeCell ref="D176:J176"/>
    <mergeCell ref="D182:F182"/>
    <mergeCell ref="D184:J184"/>
    <mergeCell ref="D199:F199"/>
    <mergeCell ref="D200:F200"/>
    <mergeCell ref="D202:J202"/>
    <mergeCell ref="D208:F208"/>
    <mergeCell ref="G209:K209"/>
    <mergeCell ref="D209:F209"/>
    <mergeCell ref="G210:K210"/>
    <mergeCell ref="D210:F210"/>
    <mergeCell ref="G211:K211"/>
    <mergeCell ref="D211:F211"/>
    <mergeCell ref="G212:K212"/>
    <mergeCell ref="D212:F212"/>
    <mergeCell ref="G213:K213"/>
    <mergeCell ref="D213:F213"/>
    <mergeCell ref="D214:F214"/>
    <mergeCell ref="D216:F216"/>
    <mergeCell ref="D217:F217"/>
    <mergeCell ref="D220:F220"/>
    <mergeCell ref="D223:F223"/>
    <mergeCell ref="D227:F227"/>
    <mergeCell ref="D228:F228"/>
    <mergeCell ref="D230:J230"/>
    <mergeCell ref="D233:F233"/>
    <mergeCell ref="D235:J235"/>
    <mergeCell ref="D238:F238"/>
    <mergeCell ref="D240:J240"/>
    <mergeCell ref="D244:F244"/>
    <mergeCell ref="G245:K245"/>
    <mergeCell ref="D245:F245"/>
    <mergeCell ref="G246:K246"/>
    <mergeCell ref="D246:F246"/>
    <mergeCell ref="G247:K247"/>
    <mergeCell ref="D247:F247"/>
    <mergeCell ref="G248:K248"/>
    <mergeCell ref="D248:F248"/>
    <mergeCell ref="G249:K249"/>
    <mergeCell ref="D249:F249"/>
    <mergeCell ref="D250:K250"/>
    <mergeCell ref="D252:K252"/>
    <mergeCell ref="G253:K253"/>
    <mergeCell ref="D253:F253"/>
    <mergeCell ref="G254:K254"/>
    <mergeCell ref="D254:F254"/>
    <mergeCell ref="D255:F255"/>
    <mergeCell ref="D256:K256"/>
    <mergeCell ref="D257:F257"/>
    <mergeCell ref="G257:K257"/>
    <mergeCell ref="D258:F258"/>
    <mergeCell ref="G258:K258"/>
    <mergeCell ref="D259:F259"/>
    <mergeCell ref="G259:K259"/>
    <mergeCell ref="D260:K260"/>
    <mergeCell ref="D261:K261"/>
    <mergeCell ref="D262:K262"/>
    <mergeCell ref="D263:K263"/>
    <mergeCell ref="D265:K265"/>
    <mergeCell ref="D266:F266"/>
    <mergeCell ref="D267:F267"/>
    <mergeCell ref="G267:K267"/>
    <mergeCell ref="G268:K268"/>
    <mergeCell ref="D269:F269"/>
    <mergeCell ref="D270:F270"/>
    <mergeCell ref="G270:K270"/>
    <mergeCell ref="D271:F271"/>
    <mergeCell ref="G271:K271"/>
    <mergeCell ref="D272:F272"/>
    <mergeCell ref="G272:K272"/>
  </mergeCells>
  <pageMargins left="0.5511811023622" right="0.5511811023622" top="0.5511811023622" bottom="0.5511811023622" header="0.23622047244094" footer="0.23622047244094"/>
  <pageSetup paperSize="9" fitToHeight="0" orientation="portrait"/>
  <headerFooter>
    <oddHeader>&amp;L1649.2 - Aménagement d'un centre de dialyse
Zone des Longènes - Lot04 - 21000 DIJON&amp;RDPGF - Lot n°05 AGENCEMENT 
PRO - Edition du 29/01/2026</oddHeader>
    <oddFooter>&amp;CEdition du 29/01/2026&amp;RPage &amp;P/&amp;N</oddFooter>
  </headerFooter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A98"/>
  <sheetViews>
    <sheetView showGridLines="0" workbookViewId="0"/>
  </sheetViews>
  <sheetFormatPr defaultRowHeight="12.75" customHeight="1"/>
  <cols>
    <col min="1" max="1" width="11.42578125" customWidth="1"/>
    <col min="2" max="2" width="35" customWidth="1"/>
    <col min="3" max="10" width="11.42578125" customWidth="1"/>
  </cols>
  <sheetData>
    <row r="1" spans="1:27" ht="12.75" customHeight="1">
      <c r="B1" s="73" t="s">
        <v>224</v>
      </c>
      <c r="AA1" s="7">
        <f>IF('DPGF'!G259&lt;&gt;"",'DPGF'!G259,"0")</f>
        <v/>
      </c>
    </row>
    <row r="2" spans="1:27" ht="12.75" customHeight="1">
      <c r="AA2" s="7">
        <f>UPPER(MID(AA98,1,1))&amp;MID(AA98,2,168)</f>
        <v/>
      </c>
    </row>
    <row r="3" spans="1:27" ht="25.5" customHeight="1">
      <c r="A3" s="96" t="s">
        <v>225</v>
      </c>
      <c r="B3" s="97" t="s">
        <v>226</v>
      </c>
      <c r="C3" s="98" t="s">
        <v>251</v>
      </c>
      <c r="D3" s="98"/>
      <c r="E3" s="98"/>
      <c r="F3" s="98"/>
      <c r="G3" s="98"/>
      <c r="H3" s="98"/>
      <c r="I3" s="98"/>
      <c r="J3" s="98"/>
      <c r="AA3" s="7">
        <f>INT(AA1/1000000)</f>
        <v/>
      </c>
    </row>
    <row r="4" spans="1:27" ht="12.75" customHeight="1">
      <c r="AA4" s="7">
        <f>INT((AA1-AA3*1000000)/1000)</f>
        <v/>
      </c>
    </row>
    <row r="5" spans="1:27" ht="25.5" customHeight="1">
      <c r="A5" s="96" t="s">
        <v>227</v>
      </c>
      <c r="B5" s="97" t="s">
        <v>228</v>
      </c>
      <c r="C5" s="98" t="s">
        <v>252</v>
      </c>
      <c r="D5" s="98"/>
      <c r="E5" s="98"/>
      <c r="F5" s="98"/>
      <c r="G5" s="98"/>
      <c r="H5" s="98"/>
      <c r="I5" s="98"/>
      <c r="J5" s="98"/>
      <c r="AA5" s="7">
        <f>INT(AA1-AA3*1000000-AA4*1000)</f>
        <v/>
      </c>
    </row>
    <row r="6" spans="1:27" ht="12.75" customHeight="1">
      <c r="AA6" s="7">
        <f>ROUND(AA1-AA3*1000000-AA4*1000-AA5,2)*100</f>
        <v/>
      </c>
    </row>
    <row r="7" spans="1:27" ht="12.75" customHeight="1">
      <c r="A7" s="96" t="s">
        <v>237</v>
      </c>
      <c r="B7" s="97" t="s">
        <v>238</v>
      </c>
      <c r="C7" s="98" t="s">
        <v>253</v>
      </c>
      <c r="AA7" s="7">
        <f>AA3-AA12*100</f>
        <v/>
      </c>
    </row>
    <row r="8" spans="1:27" ht="12.75" customHeight="1">
      <c r="AA8" s="7">
        <f>0</f>
        <v/>
      </c>
    </row>
    <row r="9" spans="1:27" ht="12.75" customHeight="1">
      <c r="A9" s="96" t="s">
        <v>239</v>
      </c>
      <c r="B9" s="97" t="s">
        <v>240</v>
      </c>
      <c r="C9" s="98" t="s">
        <v>40</v>
      </c>
      <c r="AA9" s="7">
        <f>AA4-AA15*100</f>
        <v/>
      </c>
    </row>
    <row r="10" spans="1:27" ht="12.75" customHeight="1">
      <c r="AA10" s="7">
        <f>ROUND(AA5-AA18*100,0)</f>
        <v/>
      </c>
    </row>
    <row r="11" spans="1:27" ht="25.5" customHeight="1">
      <c r="A11" s="96" t="s">
        <v>229</v>
      </c>
      <c r="B11" s="97" t="s">
        <v>230</v>
      </c>
      <c r="C11" s="98" t="s">
        <v>41</v>
      </c>
      <c r="D11" s="98"/>
      <c r="E11" s="98"/>
      <c r="F11" s="98"/>
      <c r="G11" s="98"/>
      <c r="H11" s="98"/>
      <c r="I11" s="98"/>
      <c r="J11" s="98"/>
      <c r="AA11" s="7">
        <f>AA6</f>
        <v/>
      </c>
    </row>
    <row r="12" spans="1:27" ht="12.75" customHeight="1">
      <c r="AA12" s="7">
        <f>INT(AA3/100)</f>
        <v/>
      </c>
    </row>
    <row r="13" spans="1:27" ht="12.75" customHeight="1">
      <c r="A13" s="96" t="s">
        <v>241</v>
      </c>
      <c r="B13" s="97" t="s">
        <v>242</v>
      </c>
      <c r="C13" s="98" t="s">
        <v>254</v>
      </c>
      <c r="AA13" s="7">
        <f>INT((AA3-AA12*100)/10)</f>
        <v/>
      </c>
    </row>
    <row r="14" spans="1:27" ht="12.75" customHeight="1">
      <c r="AA14" s="7">
        <f>AA3-AA12*100-AA13*10</f>
        <v/>
      </c>
    </row>
    <row r="15" spans="1:27" ht="12.75" customHeight="1">
      <c r="A15" s="96" t="s">
        <v>243</v>
      </c>
      <c r="B15" s="97" t="s">
        <v>244</v>
      </c>
      <c r="C15" s="98" t="s">
        <v>255</v>
      </c>
      <c r="AA15" s="7">
        <f>INT(AA4/100)</f>
        <v/>
      </c>
    </row>
    <row r="16" spans="1:27" ht="12.75" customHeight="1">
      <c r="AA16" s="7">
        <f>INT((AA4-AA15*100)/10)</f>
        <v/>
      </c>
    </row>
    <row r="17" spans="1:27" ht="12.75" customHeight="1">
      <c r="A17" s="96" t="s">
        <v>245</v>
      </c>
      <c r="B17" s="97" t="s">
        <v>246</v>
      </c>
      <c r="C17" s="98" t="s">
        <v>256</v>
      </c>
      <c r="AA17" s="7">
        <f>AA4-AA15*100-AA16*10</f>
        <v/>
      </c>
    </row>
    <row r="18" spans="1:27" ht="12.75" customHeight="1">
      <c r="AA18" s="7">
        <f>INT(AA5/100)</f>
        <v/>
      </c>
    </row>
    <row r="19" spans="1:27" ht="12.75" customHeight="1">
      <c r="C19" s="99">
        <v>0.2</v>
      </c>
      <c r="E19" s="100" t="s">
        <v>247</v>
      </c>
      <c r="AA19" s="7">
        <f>INT((AA5-AA18*100)/10)</f>
        <v/>
      </c>
    </row>
    <row r="20" spans="1:27" ht="12.75" customHeight="1">
      <c r="C20" s="101">
        <v>0.055</v>
      </c>
      <c r="E20" s="100" t="s">
        <v>248</v>
      </c>
      <c r="AA20" s="7">
        <f>AA5-AA18*100-AA19*10</f>
        <v/>
      </c>
    </row>
    <row r="21" spans="1:27" ht="12.75" customHeight="1">
      <c r="C21" s="101">
        <v>0</v>
      </c>
      <c r="E21" s="100" t="s">
        <v>249</v>
      </c>
      <c r="AA21" s="7">
        <f>INT(AA6/10)</f>
        <v/>
      </c>
    </row>
    <row r="22" spans="1:27" ht="12.75" customHeight="1">
      <c r="C22" s="102">
        <v>0</v>
      </c>
      <c r="E22" s="100" t="s">
        <v>250</v>
      </c>
      <c r="AA22" s="7">
        <f>ROUND(AA6-AA21*10,0)</f>
        <v/>
      </c>
    </row>
    <row r="23" spans="1:27" ht="12.75" customHeight="1">
      <c r="AA23" s="7">
        <f>IF(AA12=0,"",IF(AA12=1,"",IF(AA12=2,"deux ",IF(AA12=3,"trois ",IF(AA12=4,"quatre ",IF(AA12=5,"cinq ",AA42))))))</f>
        <v/>
      </c>
    </row>
    <row r="24" spans="1:27" ht="12.75" customHeight="1">
      <c r="A24" s="96" t="s">
        <v>231</v>
      </c>
      <c r="B24" s="97" t="s">
        <v>232</v>
      </c>
      <c r="C24" s="98" t="s">
        <v>257</v>
      </c>
      <c r="D24" s="98"/>
      <c r="E24" s="98"/>
      <c r="F24" s="98"/>
      <c r="G24" s="98"/>
      <c r="H24" s="98"/>
      <c r="I24" s="98"/>
      <c r="J24" s="98"/>
      <c r="AA24" s="7">
        <f>IF(AA12=0,"",IF(AA12&lt;2,"cent ",AA43))</f>
        <v/>
      </c>
    </row>
    <row r="25" spans="1:27" ht="12.75" customHeight="1">
      <c r="AA25" s="7">
        <f>IF(AA13=1,AA44,IF(AA13=7,AA64,IF(AA13=9,AA80,AA89)))</f>
        <v/>
      </c>
    </row>
    <row r="26" spans="1:27" ht="12.75" customHeight="1">
      <c r="A26" s="96" t="s">
        <v>233</v>
      </c>
      <c r="B26" s="97" t="s">
        <v>234</v>
      </c>
      <c r="C26" s="98" t="s">
        <v>258</v>
      </c>
      <c r="D26" s="98"/>
      <c r="E26" s="98"/>
      <c r="F26" s="98"/>
      <c r="G26" s="98"/>
      <c r="H26" s="98"/>
      <c r="I26" s="98"/>
      <c r="J26" s="98"/>
      <c r="AA26" s="7">
        <f>IF(AA7=11,"",IF(AA7=12,"",IF(AA7=13,"",IF(AA7=14,"",IF(AA7=15,"",IF(AA7=16,"",AA45))))))</f>
        <v/>
      </c>
    </row>
    <row r="27" spans="1:27" ht="12.75" customHeight="1">
      <c r="AA27" s="7">
        <f>IF(AA3=0,"",IF(AA3&lt;2,"million ","millions "))</f>
        <v/>
      </c>
    </row>
    <row r="28" spans="1:27" ht="12.75" customHeight="1">
      <c r="A28" s="96" t="s">
        <v>235</v>
      </c>
      <c r="B28" s="97" t="s">
        <v>236</v>
      </c>
      <c r="C28" s="98"/>
      <c r="D28" s="98"/>
      <c r="E28" s="98"/>
      <c r="F28" s="98"/>
      <c r="G28" s="98"/>
      <c r="H28" s="98"/>
      <c r="I28" s="98"/>
      <c r="J28" s="98"/>
      <c r="AA28" s="7">
        <f>IF(AA8=1,"",IF(AA15=0,"",IF(AA15=1,"",IF(AA15=2,"deux ",IF(AA15=3,"trois ",IF(AA15=4,"quatre ",IF(AA15=5,"cinq ",AA46)))))))</f>
        <v/>
      </c>
    </row>
    <row r="29" spans="1:27" ht="12.75" customHeight="1">
      <c r="AA29" s="7">
        <f>IF(AA15=0,"",IF(AA15&lt;2,"cent ",AA47))</f>
        <v/>
      </c>
    </row>
    <row r="30" spans="1:27" ht="12.75" customHeight="1">
      <c r="AA30" s="7">
        <f>IF(AA16=1,AA48,IF(AA16=7,AA66,IF(AA16=9,AA81,AA90)))</f>
        <v/>
      </c>
    </row>
    <row r="31" spans="1:27" ht="12.75" customHeight="1">
      <c r="AA31" s="7">
        <f>IF(AA4=1,"",AA49)</f>
        <v/>
      </c>
    </row>
    <row r="32" spans="1:27" ht="12.75" customHeight="1">
      <c r="AA32" s="7">
        <f>IF(AA4&gt;0,"mille ","")</f>
        <v/>
      </c>
    </row>
    <row r="33" spans="27:27" ht="12.75" customHeight="1">
      <c r="AA33" s="7">
        <f>IF(INT(AA1)=0,"zéro ",IF(AA18=0,"",IF(AA18=1,"",IF(AA18=2,"deux ",IF(AA18=3,"trois ",IF(AA18=4,"quatre ",IF(AA18=5,"cinq ",AA50)))))))</f>
        <v/>
      </c>
    </row>
    <row r="34" spans="27:27" ht="12.75" customHeight="1">
      <c r="AA34" s="7">
        <f>IF(AA18=0,"",IF(AA18&lt;2,"cent ",AA51))</f>
        <v/>
      </c>
    </row>
    <row r="35" spans="27:27" ht="12.75" customHeight="1">
      <c r="AA35" s="7">
        <f>IF(AA19=1,AA52,IF(AA19=7,AA68,IF(AA19=9,AA83,AA91)))</f>
        <v/>
      </c>
    </row>
    <row r="36" spans="27:27" ht="12.75" customHeight="1">
      <c r="AA36" s="7">
        <f>IF(AA10=11,"",IF(AA10=12,"",IF(AA10=13,"",IF(AA10=14,"",IF(AA10=15,"",IF(AA10=16,"",AA53))))))</f>
        <v/>
      </c>
    </row>
    <row r="37" spans="27:27" ht="12.75" customHeight="1">
      <c r="AA37" s="7">
        <f>IF(INT(AA1&lt;2),"Euro ","Euros ")</f>
        <v/>
      </c>
    </row>
    <row r="38" spans="27:27" ht="12.75" customHeight="1">
      <c r="AA38" s="7">
        <f>IF(AA6&gt;0,"et ","")</f>
        <v/>
      </c>
    </row>
    <row r="39" spans="27:27" ht="12.75" customHeight="1">
      <c r="AA39" s="7">
        <f>IF(AA21=1,AA54,IF(AA21=7,AA70,IF(AA21=9,AA84,AA92)))</f>
        <v/>
      </c>
    </row>
    <row r="40" spans="27:27" ht="12.75" customHeight="1">
      <c r="AA40" s="7">
        <f>IF(AA11=11,"",IF(AA11=12,"",IF(AA11=13,"",IF(AA11=14,"",IF(AA11=15,"",IF(AA11=16,"",AA55))))))</f>
        <v/>
      </c>
    </row>
    <row r="41" spans="27:27" ht="12.75" customHeight="1">
      <c r="AA41" s="7">
        <f>IF(AA6=0,"",IF(AA6&lt;2,"centime","centimes"))</f>
        <v/>
      </c>
    </row>
    <row r="42" spans="27:27" ht="12.75" customHeight="1">
      <c r="AA42" s="7">
        <f>IF(AA3=0," ",IF(AA12=6,"six ",IF(AA12=7,"sept ",IF(AA12=8,"huit ",IF(AA12=9,"neuf ",)))))</f>
        <v/>
      </c>
    </row>
    <row r="43" spans="27:27" ht="12.75" customHeight="1">
      <c r="AA43" s="7">
        <f>IF(AA7&gt;0,"cent ", "cents ")</f>
        <v/>
      </c>
    </row>
    <row r="44" spans="27:27" ht="12.75" customHeight="1">
      <c r="AA44" s="7">
        <f>IF(AA7=10,"dix ",IF(AA7=11,"onze ",IF(AA7=12,"douze ",IF(AA7=13,"treize ",IF(AA7=14,"quatorze ",IF(AA7=15,"quinze ",AA56))))))</f>
        <v/>
      </c>
    </row>
    <row r="45" spans="27:27" ht="12.75" customHeight="1">
      <c r="AA45" s="7">
        <f>IF(AA7=17,"",IF(AA7=18,"",IF(AA7=19,"",AA57)))</f>
        <v/>
      </c>
    </row>
    <row r="46" spans="27:27" ht="12.75" customHeight="1">
      <c r="AA46" s="7">
        <f>IF(AA15=6,"six ",IF(AA15=7,"sept ",IF(AA15=8,"huit ",IF(AA15=9,"neuf ",))))</f>
        <v/>
      </c>
    </row>
    <row r="47" spans="27:27" ht="12.75" customHeight="1">
      <c r="AA47" s="7">
        <f>IF(AA9&gt;0,"cent ", "cents ")</f>
        <v/>
      </c>
    </row>
    <row r="48" spans="27:27" ht="12.75" customHeight="1">
      <c r="AA48" s="7">
        <f>IF(AA9=10,"dix ",IF(AA9=11,"onze ",IF(AA9=12,"douze ",IF(AA9=13,"treize ",IF(AA9=14,"quatorze ",IF(AA9=15,"quinze ",AA58))))))</f>
        <v/>
      </c>
    </row>
    <row r="49" spans="27:27" ht="12.75" customHeight="1">
      <c r="AA49" s="7">
        <f>IF(AA9=11,"",IF(AA9=12,"",IF(AA9=13,"",IF(AA9=14,"",IF(AA9=15,"",IF(AA9=16,"",AA59))))))</f>
        <v/>
      </c>
    </row>
    <row r="50" spans="27:27" ht="12.75" customHeight="1">
      <c r="AA50" s="7">
        <f>IF(AA18=6,"six ",IF(AA18=7,"sept ",IF(AA18=8,"huit ",IF(AA18=9,"neuf ",))))</f>
        <v/>
      </c>
    </row>
    <row r="51" spans="27:27" ht="12.75" customHeight="1">
      <c r="AA51" s="7">
        <f>IF(AA10&gt;0,"cent ", "cents ")</f>
        <v/>
      </c>
    </row>
    <row r="52" spans="27:27" ht="12.75" customHeight="1">
      <c r="AA52" s="7">
        <f>IF(AA10=10,"dix ",IF(AA10=11,"onze ",IF(AA10=12,"douze ",IF(AA10=13,"treize ",IF(AA10=14,"quatorze ",IF(AA10=15,"quinze ",AA60))))))</f>
        <v/>
      </c>
    </row>
    <row r="53" spans="27:27" ht="12.75" customHeight="1">
      <c r="AA53" s="7">
        <f>IF(AA10=17,"",IF(AA10=18,"",IF(AA10=19,"",AA61)))</f>
        <v/>
      </c>
    </row>
    <row r="54" spans="27:27" ht="12.75" customHeight="1">
      <c r="AA54" s="7">
        <f>IF(AA11=10,"dix ",IF(AA11=11,"onze ",IF(AA11=12,"douze ",IF(AA11=13,"treize ",IF(AA11=14,"quatorze ",IF(AA11=15,"quinze ",AA62))))))</f>
        <v/>
      </c>
    </row>
    <row r="55" spans="27:27" ht="12.75" customHeight="1">
      <c r="AA55" s="7">
        <f>IF(AA11=17,"",IF(AA11=18,"",IF(AA11=19,"",AA63)))</f>
        <v/>
      </c>
    </row>
    <row r="56" spans="27:27" ht="12.75" customHeight="1">
      <c r="AA56" s="7">
        <f>IF(AA7=16,"seize ",IF(AA7=17,"dix-sept ",IF(AA7=18,"dix-huit ",IF(AA7=19,"dix-neuf ",AA64))))</f>
        <v/>
      </c>
    </row>
    <row r="57" spans="27:27" ht="12.75" customHeight="1">
      <c r="AA57" s="7">
        <f>IF(AA7=21,"et un ",IF(AA7=31,"et un ",IF(AA7=41,"et un ",IF(AA7=51,"et un ",IF(AA7=61,"et un ",AA65)))))</f>
        <v/>
      </c>
    </row>
    <row r="58" spans="27:27" ht="12.75" customHeight="1">
      <c r="AA58" s="7">
        <f>IF(AA9=16,"seize ",IF(AA9=17,"dix-sept ",IF(AA9=18,"dix-huit ",IF(AA9=19,"dix-neuf ",AA66))))</f>
        <v/>
      </c>
    </row>
    <row r="59" spans="27:27" ht="12.75" customHeight="1">
      <c r="AA59" s="7">
        <f>IF(AA9=17,"",IF(AA9=18,"",IF(AA9=19,"",AA67)))</f>
        <v/>
      </c>
    </row>
    <row r="60" spans="27:27" ht="12.75" customHeight="1">
      <c r="AA60" s="7">
        <f>IF(AA10=16,"seize ",IF(AA10=17,"dix-sept ",IF(AA10=18,"dix-huit ",IF(AA10=19,"dix-neuf ",AA68))))</f>
        <v/>
      </c>
    </row>
    <row r="61" spans="27:27" ht="12.75" customHeight="1">
      <c r="AA61" s="7">
        <f>IF(AA10=21,"et un ",IF(AA10=31,"et un ",IF(AA10=41,"et un ",IF(AA10=51,"et un ",IF(AA10=61,"et un ",AA69)))))</f>
        <v/>
      </c>
    </row>
    <row r="62" spans="27:27" ht="12.75" customHeight="1">
      <c r="AA62" s="7">
        <f>IF(AA11=16,"seize ",IF(AA11=17,"dix-sept ",IF(AA11=18,"dix-huit ",IF(AA11=19,"dix-neuf ",AA70))))</f>
        <v/>
      </c>
    </row>
    <row r="63" spans="27:27" ht="12.75" customHeight="1">
      <c r="AA63" s="7">
        <f>IF(AA11=21,"et un ",IF(AA11=31,"et un ",IF(AA11=41,"et un ",IF(AA11=51,"et un ",IF(AA11=61,"et un ",AA71)))))</f>
        <v/>
      </c>
    </row>
    <row r="64" spans="27:27" ht="12.75" customHeight="1">
      <c r="AA64" s="7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>
      <c r="AA65" s="7">
        <f>IF(AA13=9,"",IF(AA13=7,"",IF(AA14=0,"",IF(AA14=1,"un ",IF(AA14=2,"deux ",IF(AA14=3,"trois ",IF(AA14=4,"quatre ",IF(AA14=5,"cinq ",AA73))))))))</f>
        <v/>
      </c>
    </row>
    <row r="66" spans="27:27" ht="12.75" customHeight="1">
      <c r="AA66" s="7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>
      <c r="AA67" s="7">
        <f>IF(AA9=21,"et un ",IF(AA9=31,"et un ",IF(AA9=41,"et un ",IF(AA9=51,"et un ",IF(AA9=61,"et un ",AA75)))))</f>
        <v/>
      </c>
    </row>
    <row r="68" spans="27:27" ht="12.75" customHeight="1">
      <c r="AA68" s="7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>
      <c r="AA69" s="7">
        <f>IF(AA19=9,"",IF(AA19=7,"",IF(AA20=0,"",IF(AA20=1,"un ",IF(AA20=2,"deux ",IF(AA20=3,"trois ",IF(AA20=4,"quatre ",IF(AA20=5,"cinq ",AA77))))))))</f>
        <v/>
      </c>
    </row>
    <row r="70" spans="27:27" ht="12.75" customHeight="1">
      <c r="AA70" s="7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>
      <c r="AA71" s="7">
        <f>IF(AA21=9,"",IF(AA21=7,"",IF(AA22=0,"",IF(AA22=1,"un ",IF(AA22=2,"deux ",IF(AA22=3,"trois ",IF(AA22=4,"quatre ",IF(AA22=5,"cinq ",AA79))))))))</f>
        <v/>
      </c>
    </row>
    <row r="72" spans="27:27" ht="12.75" customHeight="1">
      <c r="AA72" s="7">
        <f>IF(AA7=76,"soixante-seize ",IF(AA7=77,"soixante-dix-sept ",IF(AA7=78,"soixante-dix-huit ",IF(AA7=79,"soixante-dix-neuf ",AA80))))</f>
        <v/>
      </c>
    </row>
    <row r="73" spans="27:27" ht="12.75" customHeight="1">
      <c r="AA73" s="7">
        <f>IF(AA13=9,"",IF(AA14=6,"six ",IF(AA14=7,"sept ",IF(AA14=8,"huit ",IF(AA14=9,"neuf ",)))))</f>
        <v/>
      </c>
    </row>
    <row r="74" spans="27:27" ht="12.75" customHeight="1">
      <c r="AA74" s="7">
        <f>IF(AA9=76,"soixante-seize ",IF(AA9=77,"soixante-dix-sept ",IF(AA9=78,"soixante-dix-huit ",IF(AA9=79,"soixante-dix-neuf ",AA81))))</f>
        <v/>
      </c>
    </row>
    <row r="75" spans="27:27" ht="12.75" customHeight="1">
      <c r="AA75" s="7">
        <f>IF(AA16=9,"",IF(AA16=7,"",IF(AA17=0,"",IF(AA17=1,"un ",IF(AA17=2,"deux ",IF(AA17=3,"trois ",IF(AA17=4,"quatre ",IF(AA17=5,"cinq ",AA82))))))))</f>
        <v/>
      </c>
    </row>
    <row r="76" spans="27:27" ht="12.75" customHeight="1">
      <c r="AA76" s="7">
        <f>IF(AA10=76,"soixante-seize ",IF(AA10=77,"soixante-dix-sept ",IF(AA10=78,"soixante-dix-huit ",IF(AA10=79,"soixante-dix-neuf ",AA83))))</f>
        <v/>
      </c>
    </row>
    <row r="77" spans="27:27" ht="12.75" customHeight="1">
      <c r="AA77" s="7">
        <f>IF(AA19=9,"",IF(AA20=6,"six ",IF(AA20=7,"sept ",IF(AA20=8,"huit ",IF(AA20=9,"neuf ",)))))</f>
        <v/>
      </c>
    </row>
    <row r="78" spans="27:27" ht="12.75" customHeight="1">
      <c r="AA78" s="7">
        <f>IF(AA11=76,"soixante-seize ",IF(AA11=77,"soixante-dix-sept ",IF(AA11=78,"soixante-dix-huit ",IF(AA11=79,"soixante-dix-neuf ",AA84))))</f>
        <v/>
      </c>
    </row>
    <row r="79" spans="27:27" ht="12.75" customHeight="1">
      <c r="AA79" s="7">
        <f>IF(AA21=9,"",IF(AA22=6,"six ",IF(AA22=7,"sept ",IF(AA22=8,"huit ",IF(AA22=9,"neuf ",)))))</f>
        <v/>
      </c>
    </row>
    <row r="80" spans="27:27" ht="12.75" customHeight="1">
      <c r="AA80" s="7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>
      <c r="AA81" s="7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>
      <c r="AA82" s="7">
        <f>IF(AA16=9,"",IF(AA17=6,"six ",IF(AA17=7,"sept ",IF(AA17=8,"huit ",IF(AA17=9,"neuf ",)))))</f>
        <v/>
      </c>
    </row>
    <row r="83" spans="27:27" ht="12.75" customHeight="1">
      <c r="AA83" s="7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>
      <c r="AA84" s="7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>
      <c r="AA85" s="7">
        <f>IF(AA7=96,"quatre-vingt-seize ",IF(AA7=97,"quatre-vingt-dix-sept ",IF(AA7=98,"quatre-vingt-dix-huit ",IF(AA7=99,"quatre-vingt-dix-neuf ",AA89))))</f>
        <v/>
      </c>
    </row>
    <row r="86" spans="27:27" ht="12.75" customHeight="1">
      <c r="AA86" s="7">
        <f>IF(AA9=96,"quatre-vingt-seize ",IF(AA9=97,"quatre-vingt-dix-sept ",IF(AA9=98,"quatre-vingt-dix-huit ",IF(AA9=99,"quatre-vingt-dix-neuf ",AA90))))</f>
        <v/>
      </c>
    </row>
    <row r="87" spans="27:27" ht="12.75" customHeight="1">
      <c r="AA87" s="7">
        <f>IF(AA10=96,"quatre-vingt-seize ",IF(AA10=97,"quatre-vingt-dix-sept ",IF(AA10=98,"quatre-vingt-dix-huit ",IF(AA10=99,"quatre-vingt-dix-neuf ",AA91))))</f>
        <v/>
      </c>
    </row>
    <row r="88" spans="27:27" ht="12.75" customHeight="1">
      <c r="AA88" s="7">
        <f>IF(AA11=96,"quatre-vingt-seize ",IF(AA11=97,"quatre-vingt-dix-sept ",IF(AA11=98,"quatre-vingt-dix-huit ",IF(AA11=99,"quatre-vingt-dix-neuf ",AA92))))</f>
        <v/>
      </c>
    </row>
    <row r="89" spans="27:27" ht="12.75" customHeight="1">
      <c r="AA89" s="7">
        <f>IF(AA13=2,"vingt ",IF(AA13=3,"trente ",IF(AA13=4,"quarante ",IF(AA13=5,"cinquante ",AA93))))</f>
        <v/>
      </c>
    </row>
    <row r="90" spans="27:27" ht="12.75" customHeight="1">
      <c r="AA90" s="7">
        <f>IF(AA16=2,"vingt ",IF(AA16=3,"trente ",IF(AA16=4,"quarante ",IF(AA16=5,"cinquante ",AA94))))</f>
        <v/>
      </c>
    </row>
    <row r="91" spans="27:27" ht="12.75" customHeight="1">
      <c r="AA91" s="7">
        <f>IF(AA19=2,"vingt ",IF(AA19=3,"trente ",IF(AA19=4,"quarante ",IF(AA19=5,"cinquante ",AA95))))</f>
        <v/>
      </c>
    </row>
    <row r="92" spans="27:27" ht="12.75" customHeight="1">
      <c r="AA92" s="7">
        <f>IF(AA21=2,"vingt ",IF(AA21=3,"trente ",IF(AA21=4,"quarante ",IF(AA21=5,"cinquante ",AA96))))</f>
        <v/>
      </c>
    </row>
    <row r="93" spans="27:27" ht="12.75" customHeight="1">
      <c r="AA93" s="7">
        <f>IF(AA13=6,"soixante ",IF(AA7=80,"quatre-vingts ",IF(AA13=8,"quatre-vingt-","")))</f>
        <v/>
      </c>
    </row>
    <row r="94" spans="27:27" ht="12.75" customHeight="1">
      <c r="AA94" s="7">
        <f>IF(AA16=6,"soixante ",IF(AA9=80,"quatre-vingts ",IF(AA16=8,"quatre-vingt-","")))</f>
        <v/>
      </c>
    </row>
    <row r="95" spans="27:27" ht="12.75" customHeight="1">
      <c r="AA95" s="7">
        <f>IF(AA19=6,"soixante ",IF(AA10=80,"quatre-vingts ",IF(AA19=8,"quatre-vingt-","")))</f>
        <v/>
      </c>
    </row>
    <row r="96" spans="27:27" ht="12.75" customHeight="1">
      <c r="AA96" s="7">
        <f>IF(AA21=6,"soixante ",IF(AA11=80,"quatre-vingts ",IF(AA21=8,"quatre-vingt-","")))</f>
        <v/>
      </c>
    </row>
    <row r="97" spans="27:27" ht="12.75" customHeight="1">
      <c r="AA97" s="7">
        <f>0</f>
        <v/>
      </c>
    </row>
    <row r="98" spans="27:27" ht="12.75" customHeight="1">
      <c r="AA98" s="7">
        <f>(AA23&amp;AA24&amp;AA25&amp;AA26&amp;AA27&amp;AA28&amp;AA29&amp;AA30&amp;AA31&amp;AA32&amp;AA33&amp;AA34&amp;AA35&amp;AA36&amp;AA37&amp;AA38&amp;AA39&amp;AA40&amp;AA41)</f>
        <v/>
      </c>
    </row>
  </sheetData>
  <sheetProtection password="E95E" sheet="1" objects="1" selectLockedCells="1"/>
  <mergeCells count="6">
    <mergeCell ref="C3:J3"/>
    <mergeCell ref="C5:J5"/>
    <mergeCell ref="C11:J11"/>
    <mergeCell ref="C24:J24"/>
    <mergeCell ref="C26:J26"/>
    <mergeCell ref="C28:J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C12"/>
  <sheetViews>
    <sheetView workbookViewId="0"/>
  </sheetViews>
  <sheetFormatPr defaultRowHeight="15"/>
  <cols>
    <col min="1" max="1" width="24.7109375" customWidth="1"/>
  </cols>
  <sheetData>
    <row r="1" spans="1:3">
      <c r="A1" s="7" t="s">
        <v>259</v>
      </c>
      <c r="B1" s="7" t="s">
        <v>260</v>
      </c>
    </row>
    <row r="2" spans="1:3">
      <c r="A2" s="7" t="s">
        <v>261</v>
      </c>
      <c r="B2" s="7" t="s">
        <v>251</v>
      </c>
    </row>
    <row r="3" spans="1:3">
      <c r="A3" s="7" t="s">
        <v>262</v>
      </c>
      <c r="B3" s="7">
        <v>1</v>
      </c>
    </row>
    <row r="4" spans="1:3">
      <c r="A4" s="7" t="s">
        <v>263</v>
      </c>
      <c r="B4" s="7">
        <v>0</v>
      </c>
    </row>
    <row r="5" spans="1:3">
      <c r="A5" s="7" t="s">
        <v>264</v>
      </c>
      <c r="B5" s="7">
        <v>0</v>
      </c>
    </row>
    <row r="6" spans="1:3">
      <c r="A6" s="7" t="s">
        <v>265</v>
      </c>
      <c r="B6" s="7">
        <v>1</v>
      </c>
    </row>
    <row r="7" spans="1:3">
      <c r="A7" s="7" t="s">
        <v>266</v>
      </c>
      <c r="B7" s="7">
        <v>1</v>
      </c>
    </row>
    <row r="8" spans="1:3">
      <c r="A8" s="7" t="s">
        <v>267</v>
      </c>
      <c r="B8" s="7">
        <v>0</v>
      </c>
    </row>
    <row r="9" spans="1:3">
      <c r="A9" s="7" t="s">
        <v>268</v>
      </c>
      <c r="B9" s="7">
        <v>0</v>
      </c>
    </row>
    <row r="10" spans="1:3">
      <c r="A10" s="7" t="s">
        <v>269</v>
      </c>
      <c r="C10" s="7" t="s">
        <v>270</v>
      </c>
    </row>
    <row r="11" spans="1:3">
      <c r="A11" s="7" t="s">
        <v>271</v>
      </c>
      <c r="B11" s="7">
        <v>0</v>
      </c>
    </row>
    <row r="12" spans="1:3">
      <c r="A12" s="7" t="s">
        <v>272</v>
      </c>
      <c r="B12" s="7" t="s">
        <v>273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defaultRowHeight="12.75" customHeight="1"/>
  <cols>
    <col min="1" max="1" width="6.7109375" customWidth="1"/>
    <col min="2" max="2" width="35" customWidth="1"/>
    <col min="3" max="10" width="11.42578125" customWidth="1"/>
  </cols>
  <sheetData>
    <row r="2" spans="1:10" ht="12.75" customHeight="1">
      <c r="B2" s="103" t="s">
        <v>274</v>
      </c>
      <c r="C2" s="103"/>
      <c r="D2" s="103"/>
      <c r="E2" s="103"/>
      <c r="F2" s="103"/>
      <c r="G2" s="103"/>
      <c r="H2" s="103"/>
      <c r="I2" s="103"/>
      <c r="J2" s="103"/>
    </row>
    <row r="4" spans="1:10" ht="12.75" customHeight="1">
      <c r="A4" s="96" t="s">
        <v>225</v>
      </c>
      <c r="B4" s="97" t="s">
        <v>275</v>
      </c>
      <c r="C4" s="104"/>
      <c r="D4" s="104"/>
      <c r="E4" s="104"/>
      <c r="F4" s="104"/>
      <c r="G4" s="104"/>
      <c r="H4" s="104"/>
      <c r="I4" s="104"/>
      <c r="J4" s="104"/>
    </row>
    <row r="6" spans="1:10" ht="12.75" customHeight="1">
      <c r="A6" s="96" t="s">
        <v>227</v>
      </c>
      <c r="B6" s="97" t="s">
        <v>276</v>
      </c>
      <c r="C6" s="104"/>
      <c r="D6" s="104"/>
      <c r="E6" s="104"/>
      <c r="F6" s="104"/>
      <c r="G6" s="104"/>
      <c r="H6" s="104"/>
      <c r="I6" s="104"/>
      <c r="J6" s="104"/>
    </row>
    <row r="8" spans="1:10" ht="12.75" customHeight="1">
      <c r="A8" s="96" t="s">
        <v>237</v>
      </c>
      <c r="B8" s="97" t="s">
        <v>277</v>
      </c>
      <c r="C8" s="104"/>
      <c r="D8" s="104"/>
      <c r="E8" s="104"/>
      <c r="F8" s="104"/>
      <c r="G8" s="104"/>
      <c r="H8" s="104"/>
      <c r="I8" s="104"/>
      <c r="J8" s="104"/>
    </row>
    <row r="10" spans="1:10" ht="12.75" customHeight="1">
      <c r="A10" s="96" t="s">
        <v>239</v>
      </c>
      <c r="B10" s="97" t="s">
        <v>278</v>
      </c>
      <c r="C10" s="105"/>
      <c r="D10" s="105"/>
      <c r="E10" s="105"/>
      <c r="F10" s="105"/>
      <c r="G10" s="105"/>
      <c r="H10" s="105"/>
      <c r="I10" s="105"/>
      <c r="J10" s="105"/>
    </row>
    <row r="12" spans="1:10" ht="12.75" customHeight="1">
      <c r="A12" s="96" t="s">
        <v>229</v>
      </c>
      <c r="B12" s="97" t="s">
        <v>279</v>
      </c>
      <c r="C12" s="104"/>
      <c r="D12" s="104"/>
      <c r="E12" s="104"/>
      <c r="F12" s="104"/>
      <c r="G12" s="104"/>
      <c r="H12" s="104"/>
      <c r="I12" s="104"/>
      <c r="J12" s="104"/>
    </row>
    <row r="14" spans="1:10" ht="12.75" customHeight="1">
      <c r="A14" s="96" t="s">
        <v>241</v>
      </c>
      <c r="B14" s="97" t="s">
        <v>280</v>
      </c>
      <c r="C14" s="104"/>
      <c r="D14" s="104"/>
      <c r="E14" s="104"/>
      <c r="F14" s="104"/>
      <c r="G14" s="104"/>
      <c r="H14" s="104"/>
      <c r="I14" s="104"/>
      <c r="J14" s="104"/>
    </row>
    <row r="16" spans="1:10" ht="12.75" customHeight="1">
      <c r="A16" s="96" t="s">
        <v>243</v>
      </c>
      <c r="B16" s="97" t="s">
        <v>281</v>
      </c>
      <c r="C16" s="104"/>
      <c r="D16" s="104"/>
      <c r="E16" s="104"/>
      <c r="F16" s="104"/>
      <c r="G16" s="104"/>
      <c r="H16" s="104"/>
      <c r="I16" s="104"/>
      <c r="J16" s="104"/>
    </row>
    <row r="18" spans="1:10" ht="12.75" customHeight="1">
      <c r="A18" s="96" t="s">
        <v>245</v>
      </c>
      <c r="B18" s="97" t="s">
        <v>282</v>
      </c>
      <c r="C18" s="106"/>
      <c r="D18" s="106"/>
      <c r="E18" s="106"/>
      <c r="F18" s="106"/>
      <c r="G18" s="106"/>
      <c r="H18" s="106"/>
      <c r="I18" s="106"/>
      <c r="J18" s="106"/>
    </row>
    <row r="20" spans="1:10" ht="12.75" customHeight="1">
      <c r="A20" s="96" t="s">
        <v>283</v>
      </c>
      <c r="B20" s="97" t="s">
        <v>284</v>
      </c>
      <c r="C20" s="106"/>
      <c r="D20" s="106"/>
      <c r="E20" s="106"/>
      <c r="F20" s="106"/>
      <c r="G20" s="106"/>
      <c r="H20" s="106"/>
      <c r="I20" s="106"/>
      <c r="J20" s="106"/>
    </row>
    <row r="22" spans="1:10" ht="12.75" customHeight="1">
      <c r="A22" s="96" t="s">
        <v>231</v>
      </c>
      <c r="B22" s="97" t="s">
        <v>285</v>
      </c>
      <c r="C22" s="106"/>
      <c r="D22" s="106"/>
      <c r="E22" s="106"/>
      <c r="F22" s="106"/>
      <c r="G22" s="106"/>
      <c r="H22" s="106"/>
      <c r="I22" s="106"/>
      <c r="J22" s="106"/>
    </row>
    <row r="24" spans="1:10" ht="12.75" customHeight="1">
      <c r="A24" s="96" t="s">
        <v>233</v>
      </c>
      <c r="B24" s="97" t="s">
        <v>286</v>
      </c>
      <c r="C24" s="104"/>
      <c r="D24" s="104"/>
      <c r="E24" s="104"/>
      <c r="F24" s="104"/>
      <c r="G24" s="104"/>
      <c r="H24" s="104"/>
      <c r="I24" s="104"/>
      <c r="J24" s="104"/>
    </row>
    <row r="28" spans="1:10" ht="60" customHeight="1">
      <c r="A28" s="96" t="s">
        <v>235</v>
      </c>
      <c r="B28" s="97" t="s">
        <v>287</v>
      </c>
      <c r="C28" s="104"/>
      <c r="D28" s="104"/>
      <c r="E28" s="104"/>
      <c r="F28" s="104"/>
      <c r="G28" s="104"/>
      <c r="H28" s="104"/>
      <c r="I28" s="104"/>
      <c r="J28" s="104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9BFF"/>
    <outlinePr summaryBelow="0" summaryRight="0"/>
    <pageSetUpPr fitToPage="1"/>
  </sheetPr>
  <dimension ref="A2:F54"/>
  <sheetViews>
    <sheetView showGridLines="0" workbookViewId="0">
      <selection activeCell="B6" sqref="B6"/>
    </sheetView>
  </sheetViews>
  <sheetFormatPr defaultRowHeight="12.75" customHeight="1"/>
  <cols>
    <col min="1" max="1" width="6.7109375" customWidth="1"/>
    <col min="2" max="2" width="68.140625" customWidth="1"/>
    <col min="3" max="6" width="15.5703125" customWidth="1"/>
  </cols>
  <sheetData>
    <row r="2" spans="2:6" ht="16.2" customHeight="1">
      <c r="B2" s="107" t="s">
        <v>288</v>
      </c>
      <c r="C2" s="107"/>
      <c r="D2" s="107"/>
      <c r="E2" s="107"/>
      <c r="F2" s="107"/>
    </row>
    <row r="4" spans="2:6" ht="12.75" customHeight="1">
      <c r="B4" s="108" t="s">
        <v>289</v>
      </c>
      <c r="C4" s="108" t="s">
        <v>290</v>
      </c>
      <c r="D4" s="108" t="s">
        <v>291</v>
      </c>
      <c r="E4" s="108" t="s">
        <v>292</v>
      </c>
      <c r="F4" s="108" t="s">
        <v>293</v>
      </c>
    </row>
    <row r="6" spans="2:6" ht="12.75" customHeight="1">
      <c r="B6" s="109"/>
      <c r="C6" s="110"/>
      <c r="D6" s="111"/>
      <c r="E6" s="112"/>
      <c r="F6" s="113">
        <f>IF(AND(E6= "",D6= ""), "", ROUND(ROUND(E6, 2) * ROUND(D6, 3), 2))</f>
        <v/>
      </c>
    </row>
    <row r="8" spans="2:6" ht="12.75" customHeight="1">
      <c r="B8" s="109"/>
      <c r="C8" s="110"/>
      <c r="D8" s="111"/>
      <c r="E8" s="112"/>
      <c r="F8" s="113">
        <f>IF(AND(E8= "",D8= ""), "", ROUND(ROUND(E8, 2) * ROUND(D8, 3), 2))</f>
        <v/>
      </c>
    </row>
    <row r="10" spans="2:6" ht="12.75" customHeight="1">
      <c r="B10" s="109"/>
      <c r="C10" s="110"/>
      <c r="D10" s="111"/>
      <c r="E10" s="112"/>
      <c r="F10" s="113">
        <f>IF(AND(E10= "",D10= ""), "", ROUND(ROUND(E10, 2) * ROUND(D10, 3), 2))</f>
        <v/>
      </c>
    </row>
    <row r="12" spans="2:6" ht="12.75" customHeight="1">
      <c r="B12" s="109"/>
      <c r="C12" s="110"/>
      <c r="D12" s="111"/>
      <c r="E12" s="112"/>
      <c r="F12" s="113">
        <f>IF(AND(E12= "",D12= ""), "", ROUND(ROUND(E12, 2) * ROUND(D12, 3), 2))</f>
        <v/>
      </c>
    </row>
    <row r="14" spans="2:6" ht="12.75" customHeight="1">
      <c r="B14" s="109"/>
      <c r="C14" s="110"/>
      <c r="D14" s="111"/>
      <c r="E14" s="112"/>
      <c r="F14" s="113">
        <f>IF(AND(E14= "",D14= ""), "", ROUND(ROUND(E14, 2) * ROUND(D14, 3), 2))</f>
        <v/>
      </c>
    </row>
    <row r="16" spans="2:6" ht="12.75" customHeight="1">
      <c r="B16" s="109"/>
      <c r="C16" s="110"/>
      <c r="D16" s="111"/>
      <c r="E16" s="112"/>
      <c r="F16" s="113">
        <f>IF(AND(E16= "",D16= ""), "", ROUND(ROUND(E16, 2) * ROUND(D16, 3), 2))</f>
        <v/>
      </c>
    </row>
    <row r="18" spans="2:6" ht="12.75" customHeight="1">
      <c r="B18" s="109"/>
      <c r="C18" s="110"/>
      <c r="D18" s="111"/>
      <c r="E18" s="112"/>
      <c r="F18" s="113">
        <f>IF(AND(E18= "",D18= ""), "", ROUND(ROUND(E18, 2) * ROUND(D18, 3), 2))</f>
        <v/>
      </c>
    </row>
    <row r="20" spans="2:6" ht="12.75" customHeight="1">
      <c r="B20" s="109"/>
      <c r="C20" s="110"/>
      <c r="D20" s="111"/>
      <c r="E20" s="112"/>
      <c r="F20" s="113">
        <f>IF(AND(E20= "",D20= ""), "", ROUND(ROUND(E20, 2) * ROUND(D20, 3), 2))</f>
        <v/>
      </c>
    </row>
    <row r="22" spans="2:6" ht="12.75" customHeight="1">
      <c r="B22" s="109"/>
      <c r="C22" s="110"/>
      <c r="D22" s="111"/>
      <c r="E22" s="112"/>
      <c r="F22" s="113">
        <f>IF(AND(E22= "",D22= ""), "", ROUND(ROUND(E22, 2) * ROUND(D22, 3), 2))</f>
        <v/>
      </c>
    </row>
    <row r="24" spans="2:6" ht="12.75" customHeight="1">
      <c r="B24" s="109"/>
      <c r="C24" s="110"/>
      <c r="D24" s="111"/>
      <c r="E24" s="112"/>
      <c r="F24" s="113">
        <f>IF(AND(E24= "",D24= ""), "", ROUND(ROUND(E24, 2) * ROUND(D24, 3), 2))</f>
        <v/>
      </c>
    </row>
    <row r="26" spans="2:6" ht="12.75" customHeight="1">
      <c r="B26" s="109"/>
      <c r="C26" s="110"/>
      <c r="D26" s="111"/>
      <c r="E26" s="112"/>
      <c r="F26" s="113">
        <f>IF(AND(E26= "",D26= ""), "", ROUND(ROUND(E26, 2) * ROUND(D26, 3), 2))</f>
        <v/>
      </c>
    </row>
    <row r="28" spans="2:6" ht="12.75" customHeight="1">
      <c r="B28" s="109"/>
      <c r="C28" s="110"/>
      <c r="D28" s="111"/>
      <c r="E28" s="112"/>
      <c r="F28" s="113">
        <f>IF(AND(E28= "",D28= ""), "", ROUND(ROUND(E28, 2) * ROUND(D28, 3), 2))</f>
        <v/>
      </c>
    </row>
    <row r="30" spans="2:6" ht="12.75" customHeight="1">
      <c r="B30" s="109"/>
      <c r="C30" s="110"/>
      <c r="D30" s="111"/>
      <c r="E30" s="112"/>
      <c r="F30" s="113">
        <f>IF(AND(E30= "",D30= ""), "", ROUND(ROUND(E30, 2) * ROUND(D30, 3), 2))</f>
        <v/>
      </c>
    </row>
    <row r="32" spans="2:6" ht="12.75" customHeight="1">
      <c r="B32" s="109"/>
      <c r="C32" s="110"/>
      <c r="D32" s="111"/>
      <c r="E32" s="112"/>
      <c r="F32" s="113">
        <f>IF(AND(E32= "",D32= ""), "", ROUND(ROUND(E32, 2) * ROUND(D32, 3), 2))</f>
        <v/>
      </c>
    </row>
    <row r="34" spans="2:6" ht="12.75" customHeight="1">
      <c r="B34" s="109"/>
      <c r="C34" s="110"/>
      <c r="D34" s="111"/>
      <c r="E34" s="112"/>
      <c r="F34" s="113">
        <f>IF(AND(E34= "",D34= ""), "", ROUND(ROUND(E34, 2) * ROUND(D34, 3), 2))</f>
        <v/>
      </c>
    </row>
    <row r="36" spans="2:6" ht="12.75" customHeight="1">
      <c r="B36" s="109"/>
      <c r="C36" s="110"/>
      <c r="D36" s="111"/>
      <c r="E36" s="112"/>
      <c r="F36" s="113">
        <f>IF(AND(E36= "",D36= ""), "", ROUND(ROUND(E36, 2) * ROUND(D36, 3), 2))</f>
        <v/>
      </c>
    </row>
    <row r="38" spans="2:6" ht="12.75" customHeight="1">
      <c r="B38" s="109"/>
      <c r="C38" s="110"/>
      <c r="D38" s="111"/>
      <c r="E38" s="112"/>
      <c r="F38" s="113">
        <f>IF(AND(E38= "",D38= ""), "", ROUND(ROUND(E38, 2) * ROUND(D38, 3), 2))</f>
        <v/>
      </c>
    </row>
    <row r="40" spans="2:6" ht="12.75" customHeight="1">
      <c r="B40" s="109"/>
      <c r="C40" s="110"/>
      <c r="D40" s="111"/>
      <c r="E40" s="112"/>
      <c r="F40" s="113">
        <f>IF(AND(E40= "",D40= ""), "", ROUND(ROUND(E40, 2) * ROUND(D40, 3), 2))</f>
        <v/>
      </c>
    </row>
    <row r="42" spans="2:6" ht="12.75" customHeight="1">
      <c r="B42" s="109"/>
      <c r="C42" s="110"/>
      <c r="D42" s="111"/>
      <c r="E42" s="112"/>
      <c r="F42" s="113">
        <f>IF(AND(E42= "",D42= ""), "", ROUND(ROUND(E42, 2) * ROUND(D42, 3), 2))</f>
        <v/>
      </c>
    </row>
    <row r="44" spans="2:6" ht="12.75" customHeight="1">
      <c r="B44" s="109"/>
      <c r="C44" s="110"/>
      <c r="D44" s="111"/>
      <c r="E44" s="112"/>
      <c r="F44" s="113">
        <f>IF(AND(E44= "",D44= ""), "", ROUND(ROUND(E44, 2) * ROUND(D44, 3), 2))</f>
        <v/>
      </c>
    </row>
    <row r="46" spans="2:6" ht="12.75" customHeight="1">
      <c r="B46" s="109"/>
      <c r="C46" s="110"/>
      <c r="D46" s="111"/>
      <c r="E46" s="112"/>
      <c r="F46" s="113">
        <f>IF(AND(E46= "",D46= ""), "", ROUND(ROUND(E46, 2) * ROUND(D46, 3), 2))</f>
        <v/>
      </c>
    </row>
    <row r="48" spans="2:6" ht="12.75" customHeight="1">
      <c r="B48" s="109"/>
      <c r="C48" s="110"/>
      <c r="D48" s="111"/>
      <c r="E48" s="112"/>
      <c r="F48" s="113">
        <f>IF(AND(E48= "",D48= ""), "", ROUND(ROUND(E48, 2) * ROUND(D48, 3), 2))</f>
        <v/>
      </c>
    </row>
    <row r="50" spans="2:6" ht="12.75" customHeight="1">
      <c r="B50" s="109"/>
      <c r="C50" s="110"/>
      <c r="D50" s="111"/>
      <c r="E50" s="112"/>
      <c r="F50" s="113">
        <f>IF(AND(E50= "",D50= ""), "", ROUND(ROUND(E50, 2) * ROUND(D50, 3), 2))</f>
        <v/>
      </c>
    </row>
    <row r="52" spans="2:6" ht="12.75" customHeight="1">
      <c r="B52" s="109"/>
      <c r="C52" s="110"/>
      <c r="D52" s="111"/>
      <c r="E52" s="112"/>
      <c r="F52" s="113">
        <f>IF(AND(E52= "",D52= ""), "", ROUND(ROUND(E52, 2) * ROUND(D52, 3), 2))</f>
        <v/>
      </c>
    </row>
    <row r="54" spans="2:6" ht="12.75" customHeight="1">
      <c r="B54" s="109"/>
      <c r="C54" s="110"/>
      <c r="D54" s="111"/>
      <c r="E54" s="112"/>
      <c r="F54" s="113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DPGF!Print_Titles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2026-01-29T13:52:43Z</dcterms:created>
  <dcterms:modified xsi:type="dcterms:W3CDTF">2026-01-29T13:52:43Z</dcterms:modified>
</cp:coreProperties>
</file>